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1" activeTab="1"/>
  </bookViews>
  <sheets>
    <sheet name="Introduction by &quot;VRS&quot;" sheetId="1" r:id="rId1"/>
    <sheet name="Regression_Analysis" sheetId="2" r:id="rId2"/>
    <sheet name="Premium_Discount_Analysis" sheetId="3" r:id="rId3"/>
    <sheet name="Sheet1" sheetId="4" r:id="rId4"/>
    <sheet name="Sheet2" sheetId="5" r:id="rId5"/>
    <sheet name="Sheet3" sheetId="6" r:id="rId6"/>
    <sheet name="Sheet4" sheetId="7" r:id="rId7"/>
    <sheet name="Notes by &quot;VRS&quot;" sheetId="8" r:id="rId8"/>
  </sheets>
  <definedNames>
    <definedName name="_xlnm.Print_Area" localSheetId="1">'Regression_Analysis'!$A:$IV</definedName>
  </definedNames>
  <calcPr fullCalcOnLoad="1"/>
</workbook>
</file>

<file path=xl/sharedStrings.xml><?xml version="1.0" encoding="utf-8"?>
<sst xmlns="http://schemas.openxmlformats.org/spreadsheetml/2006/main" count="396" uniqueCount="149">
  <si>
    <t>Introduction by "VRS"</t>
  </si>
  <si>
    <t>This area is intentionally left blank.</t>
  </si>
  <si>
    <t>1/13/94</t>
  </si>
  <si>
    <t>1/14/94</t>
  </si>
  <si>
    <t>1/17/94</t>
  </si>
  <si>
    <t>1/18/94</t>
  </si>
  <si>
    <t>1/19/94</t>
  </si>
  <si>
    <t>1/20/94</t>
  </si>
  <si>
    <t>1/21/94</t>
  </si>
  <si>
    <t>1/24/94</t>
  </si>
  <si>
    <t>1/25/94</t>
  </si>
  <si>
    <t>2/14/94</t>
  </si>
  <si>
    <t>2/15/94</t>
  </si>
  <si>
    <t>2/16/94</t>
  </si>
  <si>
    <t>2/17/94</t>
  </si>
  <si>
    <t>2/18/94</t>
  </si>
  <si>
    <t>2/21/94</t>
  </si>
  <si>
    <t>2/22/94</t>
  </si>
  <si>
    <t>2/23/94</t>
  </si>
  <si>
    <t>2/24/94</t>
  </si>
  <si>
    <t>2/25/94</t>
  </si>
  <si>
    <t>2/28/94</t>
  </si>
  <si>
    <t>3/15/94</t>
  </si>
  <si>
    <t>3/16/94</t>
  </si>
  <si>
    <t>3/17/94</t>
  </si>
  <si>
    <t>3/18/94</t>
  </si>
  <si>
    <t>3/21/94</t>
  </si>
  <si>
    <t>3/22/94</t>
  </si>
  <si>
    <t>3/23/94</t>
  </si>
  <si>
    <t>3/24/94</t>
  </si>
  <si>
    <t>3/28/94</t>
  </si>
  <si>
    <t>3/29/94</t>
  </si>
  <si>
    <t>3/30/94</t>
  </si>
  <si>
    <t>3/31/94</t>
  </si>
  <si>
    <t>4/13/94</t>
  </si>
  <si>
    <t>4/14/94</t>
  </si>
  <si>
    <t>4/15/94</t>
  </si>
  <si>
    <t>4/18/94</t>
  </si>
  <si>
    <t>4/19/94</t>
  </si>
  <si>
    <t>4/20/94</t>
  </si>
  <si>
    <t>4/21/94</t>
  </si>
  <si>
    <t>4/22/94</t>
  </si>
  <si>
    <t>4/25/94</t>
  </si>
  <si>
    <t>4/26/94</t>
  </si>
  <si>
    <t>4/27/94</t>
  </si>
  <si>
    <t>4/28/94</t>
  </si>
  <si>
    <t>5/13/94</t>
  </si>
  <si>
    <t>5/16/94</t>
  </si>
  <si>
    <t>5/17/94</t>
  </si>
  <si>
    <t>5/18/94</t>
  </si>
  <si>
    <t>5/19/94</t>
  </si>
  <si>
    <t>5/20/94</t>
  </si>
  <si>
    <t>5/23/94</t>
  </si>
  <si>
    <t>5/24/94</t>
  </si>
  <si>
    <t>5/25/94</t>
  </si>
  <si>
    <t>5/26/94</t>
  </si>
  <si>
    <t>5/27/94</t>
  </si>
  <si>
    <t>5/30/94</t>
  </si>
  <si>
    <t>5/31/94</t>
  </si>
  <si>
    <t>6/13/94</t>
  </si>
  <si>
    <t>6/14/94</t>
  </si>
  <si>
    <t>6/15/94</t>
  </si>
  <si>
    <t>6/16/94</t>
  </si>
  <si>
    <t>6/17/94</t>
  </si>
  <si>
    <t>6/21/94</t>
  </si>
  <si>
    <t>6/22/94</t>
  </si>
  <si>
    <t>6/23/94</t>
  </si>
  <si>
    <t>6/24/94</t>
  </si>
  <si>
    <t>6/27/94</t>
  </si>
  <si>
    <t>6/28/94</t>
  </si>
  <si>
    <t>6/29/94</t>
  </si>
  <si>
    <t>6/30/94</t>
  </si>
  <si>
    <t>7/13/94</t>
  </si>
  <si>
    <t>7/14/94</t>
  </si>
  <si>
    <t>7/15/94</t>
  </si>
  <si>
    <t>7/18/94</t>
  </si>
  <si>
    <t>7/19/94</t>
  </si>
  <si>
    <t>7/20/94</t>
  </si>
  <si>
    <t>7/21/94</t>
  </si>
  <si>
    <t>7/22/94</t>
  </si>
  <si>
    <t>7/25/94</t>
  </si>
  <si>
    <t>7/26/94</t>
  </si>
  <si>
    <t>7/27/94</t>
  </si>
  <si>
    <t>7/28/94</t>
  </si>
  <si>
    <t>8/16/94</t>
  </si>
  <si>
    <t>8/17/94</t>
  </si>
  <si>
    <t>8/18/94</t>
  </si>
  <si>
    <t>8/19/94</t>
  </si>
  <si>
    <t>8/22/94</t>
  </si>
  <si>
    <t>8/23/94</t>
  </si>
  <si>
    <t>8/24/94</t>
  </si>
  <si>
    <t>8/25/94</t>
  </si>
  <si>
    <t>8/26/94</t>
  </si>
  <si>
    <t>8/29/94</t>
  </si>
  <si>
    <t>8/30/94</t>
  </si>
  <si>
    <t>8/31/94</t>
  </si>
  <si>
    <t>9/13/94</t>
  </si>
  <si>
    <t>9/14/94</t>
  </si>
  <si>
    <t>9/15/94</t>
  </si>
  <si>
    <t>9/16/94</t>
  </si>
  <si>
    <t>9/19/94</t>
  </si>
  <si>
    <t>9/20/94</t>
  </si>
  <si>
    <t>9/21/94</t>
  </si>
  <si>
    <t>9/22/94</t>
  </si>
  <si>
    <t>9/23/94</t>
  </si>
  <si>
    <t>9/26/94</t>
  </si>
  <si>
    <t>9/27/94</t>
  </si>
  <si>
    <t>9/28/94</t>
  </si>
  <si>
    <t>9/29/94</t>
  </si>
  <si>
    <t>9/30/94</t>
  </si>
  <si>
    <t>10/13/94</t>
  </si>
  <si>
    <t>10/14/94</t>
  </si>
  <si>
    <t>10/17/94</t>
  </si>
  <si>
    <t>10/18/94</t>
  </si>
  <si>
    <t>10/19/94</t>
  </si>
  <si>
    <t>10/20/94</t>
  </si>
  <si>
    <t>10/21/94</t>
  </si>
  <si>
    <t>10/24/94</t>
  </si>
  <si>
    <t>10/25/94</t>
  </si>
  <si>
    <t>3101.36</t>
  </si>
  <si>
    <t>10/26/94</t>
  </si>
  <si>
    <t>10/27/94</t>
  </si>
  <si>
    <t>10/31/94</t>
  </si>
  <si>
    <t>Date</t>
  </si>
  <si>
    <t>1st Q</t>
  </si>
  <si>
    <t>Median</t>
  </si>
  <si>
    <t>3rd Q</t>
  </si>
  <si>
    <t>Maximum</t>
  </si>
  <si>
    <t>Minimum</t>
  </si>
  <si>
    <t>Index Closes ("X")</t>
  </si>
  <si>
    <t>Volumes ("Y")</t>
  </si>
  <si>
    <t>Standard Deviation (Sx), (Sy)</t>
  </si>
  <si>
    <r>
      <t>Mean (</t>
    </r>
    <r>
      <rPr>
        <u val="single"/>
        <sz val="10"/>
        <rFont val="Times New Roman"/>
        <family val="1"/>
      </rPr>
      <t>X</t>
    </r>
    <r>
      <rPr>
        <sz val="10"/>
        <rFont val="Times New Roman"/>
        <family val="1"/>
      </rPr>
      <t>), (</t>
    </r>
    <r>
      <rPr>
        <u val="single"/>
        <sz val="10"/>
        <rFont val="Times New Roman"/>
        <family val="1"/>
      </rPr>
      <t>Y</t>
    </r>
    <r>
      <rPr>
        <sz val="10"/>
        <rFont val="Times New Roman"/>
        <family val="1"/>
      </rPr>
      <t>)</t>
    </r>
  </si>
  <si>
    <t>PEARSON CORRELATION (r)</t>
  </si>
  <si>
    <t>REGRESSION LINE</t>
  </si>
  <si>
    <t>SLOPE (b) = r ( Sy / Sx )</t>
  </si>
  <si>
    <r>
      <t xml:space="preserve">INTERCEPT (a) = </t>
    </r>
    <r>
      <rPr>
        <u val="single"/>
        <sz val="10"/>
        <rFont val="Times New Roman"/>
        <family val="1"/>
      </rPr>
      <t>Y</t>
    </r>
    <r>
      <rPr>
        <sz val="10"/>
        <rFont val="Times New Roman"/>
        <family val="1"/>
      </rPr>
      <t xml:space="preserve"> - b </t>
    </r>
    <r>
      <rPr>
        <u val="single"/>
        <sz val="10"/>
        <rFont val="Times New Roman"/>
        <family val="1"/>
      </rPr>
      <t>X</t>
    </r>
  </si>
  <si>
    <t>REGRESSION EQUATION</t>
  </si>
  <si>
    <t>+</t>
  </si>
  <si>
    <t>x</t>
  </si>
  <si>
    <t xml:space="preserve">y           = </t>
  </si>
  <si>
    <t>(Daily Closes)</t>
  </si>
  <si>
    <t>A.S.E. General Index</t>
  </si>
  <si>
    <t>Transaction Volumes</t>
  </si>
  <si>
    <t>(Drachma million)</t>
  </si>
  <si>
    <t>Longitudinal Dataset:                                                             Regression Analysis of Two Variables</t>
  </si>
  <si>
    <t>Based on Regression</t>
  </si>
  <si>
    <t>Discount ( - )</t>
  </si>
  <si>
    <t>Premium ( + )</t>
  </si>
</sst>
</file>

<file path=xl/styles.xml><?xml version="1.0" encoding="utf-8"?>
<styleSheet xmlns="http://schemas.openxmlformats.org/spreadsheetml/2006/main">
  <numFmts count="23">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0%"/>
    <numFmt numFmtId="165" formatCode="#,##0.0"/>
    <numFmt numFmtId="166" formatCode="#,##0.000"/>
    <numFmt numFmtId="167" formatCode="d/m/yy"/>
    <numFmt numFmtId="168" formatCode="#,##0.0000"/>
    <numFmt numFmtId="169" formatCode="#,##0.00000"/>
    <numFmt numFmtId="170" formatCode="0.000000"/>
    <numFmt numFmtId="171" formatCode="0.00000"/>
    <numFmt numFmtId="172" formatCode="0.0000"/>
    <numFmt numFmtId="173" formatCode="0.000"/>
    <numFmt numFmtId="174" formatCode="0.00000000"/>
    <numFmt numFmtId="175" formatCode="0.0000000"/>
    <numFmt numFmtId="176" formatCode="m/d/yy"/>
    <numFmt numFmtId="177" formatCode="m/d/yyyy"/>
    <numFmt numFmtId="178" formatCode="0.000%"/>
  </numFmts>
  <fonts count="13">
    <font>
      <sz val="10"/>
      <name val="Arial"/>
      <family val="0"/>
    </font>
    <font>
      <sz val="10"/>
      <name val="Times New Roman"/>
      <family val="1"/>
    </font>
    <font>
      <b/>
      <sz val="12"/>
      <name val="Times New Roman"/>
      <family val="1"/>
    </font>
    <font>
      <sz val="12"/>
      <name val="Times New Roman"/>
      <family val="1"/>
    </font>
    <font>
      <sz val="11"/>
      <name val="Times New Roman"/>
      <family val="1"/>
    </font>
    <font>
      <b/>
      <sz val="10"/>
      <name val="Times New Roman"/>
      <family val="1"/>
    </font>
    <font>
      <u val="single"/>
      <sz val="10"/>
      <name val="Times New Roman"/>
      <family val="1"/>
    </font>
    <font>
      <sz val="10"/>
      <color indexed="18"/>
      <name val="Times New Roman"/>
      <family val="1"/>
    </font>
    <font>
      <sz val="10"/>
      <color indexed="9"/>
      <name val="Times New Roman"/>
      <family val="1"/>
    </font>
    <font>
      <b/>
      <sz val="10"/>
      <color indexed="9"/>
      <name val="Times New Roman"/>
      <family val="1"/>
    </font>
    <font>
      <b/>
      <sz val="30"/>
      <name val="Times New Roman"/>
      <family val="1"/>
    </font>
    <font>
      <sz val="30"/>
      <name val="Arial"/>
      <family val="0"/>
    </font>
    <font>
      <b/>
      <sz val="14"/>
      <name val="Times New Roman"/>
      <family val="1"/>
    </font>
  </fonts>
  <fills count="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44"/>
        <bgColor indexed="64"/>
      </patternFill>
    </fill>
  </fills>
  <borders count="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2" borderId="0" xfId="0" applyFont="1" applyFill="1" applyAlignment="1">
      <alignment/>
    </xf>
    <xf numFmtId="0" fontId="1" fillId="0" borderId="0" xfId="0" applyFont="1" applyAlignment="1">
      <alignment horizontal="center"/>
    </xf>
    <xf numFmtId="0" fontId="1" fillId="2" borderId="0" xfId="0" applyFont="1" applyFill="1" applyAlignment="1">
      <alignment horizontal="center"/>
    </xf>
    <xf numFmtId="0" fontId="1" fillId="0" borderId="0" xfId="0" applyFont="1" applyFill="1" applyAlignment="1">
      <alignment/>
    </xf>
    <xf numFmtId="0" fontId="1" fillId="0" borderId="0" xfId="0" applyFont="1" applyAlignment="1">
      <alignment horizontal="left"/>
    </xf>
    <xf numFmtId="0" fontId="5" fillId="0" borderId="0" xfId="0" applyFont="1" applyAlignment="1">
      <alignment horizontal="center"/>
    </xf>
    <xf numFmtId="4" fontId="1" fillId="0" borderId="0" xfId="0" applyNumberFormat="1" applyFont="1" applyAlignment="1">
      <alignment horizontal="center"/>
    </xf>
    <xf numFmtId="3" fontId="1" fillId="0" borderId="0" xfId="0" applyNumberFormat="1" applyFont="1" applyAlignment="1">
      <alignment vertical="center"/>
    </xf>
    <xf numFmtId="4" fontId="5" fillId="0" borderId="0" xfId="0" applyNumberFormat="1" applyFont="1" applyAlignment="1">
      <alignment horizontal="center"/>
    </xf>
    <xf numFmtId="0" fontId="1" fillId="0" borderId="0" xfId="0" applyFont="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4" fontId="1" fillId="3" borderId="0" xfId="0" applyNumberFormat="1" applyFont="1" applyFill="1" applyAlignment="1">
      <alignment horizontal="center" vertical="center"/>
    </xf>
    <xf numFmtId="168" fontId="1" fillId="3" borderId="0" xfId="0" applyNumberFormat="1" applyFont="1" applyFill="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wrapText="1"/>
    </xf>
    <xf numFmtId="0" fontId="5" fillId="3" borderId="6" xfId="0" applyFont="1" applyFill="1" applyBorder="1" applyAlignment="1">
      <alignment horizontal="center" wrapText="1"/>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167" fontId="1" fillId="3" borderId="5" xfId="0" applyNumberFormat="1"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0" borderId="1" xfId="0" applyFont="1" applyBorder="1" applyAlignment="1">
      <alignment vertical="center"/>
    </xf>
    <xf numFmtId="0" fontId="1" fillId="0" borderId="1" xfId="0" applyFont="1" applyBorder="1" applyAlignment="1">
      <alignment horizontal="center" vertical="center"/>
    </xf>
    <xf numFmtId="4" fontId="7" fillId="3" borderId="0" xfId="0" applyNumberFormat="1" applyFont="1" applyFill="1" applyBorder="1" applyAlignment="1">
      <alignment horizontal="center"/>
    </xf>
    <xf numFmtId="4" fontId="7" fillId="3" borderId="6" xfId="0" applyNumberFormat="1" applyFont="1" applyFill="1" applyBorder="1" applyAlignment="1">
      <alignment horizontal="center"/>
    </xf>
    <xf numFmtId="0" fontId="1" fillId="2" borderId="0" xfId="0" applyFont="1" applyFill="1" applyAlignment="1">
      <alignment vertical="center"/>
    </xf>
    <xf numFmtId="0" fontId="1" fillId="2" borderId="1" xfId="0" applyFont="1" applyFill="1" applyBorder="1" applyAlignment="1">
      <alignment vertical="center"/>
    </xf>
    <xf numFmtId="4" fontId="1" fillId="2" borderId="1" xfId="0" applyNumberFormat="1" applyFont="1" applyFill="1" applyBorder="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horizontal="center" vertical="center"/>
    </xf>
    <xf numFmtId="0" fontId="9" fillId="2" borderId="0" xfId="0" applyFont="1" applyFill="1" applyAlignment="1">
      <alignment vertical="center"/>
    </xf>
    <xf numFmtId="4" fontId="9" fillId="2" borderId="0" xfId="0" applyNumberFormat="1" applyFont="1" applyFill="1" applyAlignment="1">
      <alignment horizontal="center" vertical="center"/>
    </xf>
    <xf numFmtId="4" fontId="9" fillId="2" borderId="0" xfId="0" applyNumberFormat="1" applyFont="1" applyFill="1" applyAlignment="1">
      <alignment vertical="center"/>
    </xf>
    <xf numFmtId="0" fontId="9" fillId="2" borderId="0" xfId="0" applyFont="1" applyFill="1" applyAlignment="1">
      <alignment horizontal="center" vertical="center"/>
    </xf>
    <xf numFmtId="0" fontId="8" fillId="2" borderId="1" xfId="0" applyFont="1" applyFill="1" applyBorder="1" applyAlignment="1">
      <alignment vertical="center"/>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176" fontId="1" fillId="3" borderId="5" xfId="0" applyNumberFormat="1" applyFont="1" applyFill="1" applyBorder="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3" borderId="0" xfId="0" applyFont="1" applyFill="1" applyBorder="1" applyAlignment="1">
      <alignment horizontal="center"/>
    </xf>
    <xf numFmtId="0" fontId="1" fillId="3" borderId="6" xfId="0" applyFont="1" applyFill="1" applyBorder="1" applyAlignment="1">
      <alignment horizontal="center" wrapText="1"/>
    </xf>
    <xf numFmtId="0" fontId="1" fillId="3" borderId="0" xfId="0" applyFont="1" applyFill="1" applyBorder="1" applyAlignment="1">
      <alignment horizontal="center" wrapText="1"/>
    </xf>
    <xf numFmtId="0" fontId="10" fillId="0" borderId="0" xfId="0" applyFont="1" applyAlignment="1">
      <alignment horizontal="center" vertical="center" wrapText="1"/>
    </xf>
    <xf numFmtId="0" fontId="11" fillId="0" borderId="0" xfId="0" applyFont="1" applyAlignment="1">
      <alignment horizontal="center" wrapText="1"/>
    </xf>
    <xf numFmtId="4" fontId="1" fillId="3" borderId="0" xfId="0" applyNumberFormat="1" applyFont="1" applyFill="1" applyBorder="1" applyAlignment="1">
      <alignment horizontal="center"/>
    </xf>
    <xf numFmtId="0" fontId="1" fillId="4" borderId="4" xfId="0" applyFont="1" applyFill="1" applyBorder="1" applyAlignment="1">
      <alignment horizontal="center"/>
    </xf>
    <xf numFmtId="0" fontId="5" fillId="4" borderId="6" xfId="0" applyFont="1" applyFill="1" applyBorder="1" applyAlignment="1">
      <alignment horizontal="center" wrapText="1"/>
    </xf>
    <xf numFmtId="0" fontId="1" fillId="4" borderId="6" xfId="0" applyFont="1" applyFill="1" applyBorder="1" applyAlignment="1">
      <alignment horizontal="center"/>
    </xf>
    <xf numFmtId="0" fontId="1" fillId="4" borderId="8" xfId="0" applyFont="1" applyFill="1" applyBorder="1" applyAlignment="1">
      <alignment horizontal="center"/>
    </xf>
    <xf numFmtId="10" fontId="1" fillId="4" borderId="6" xfId="19" applyNumberFormat="1" applyFont="1" applyFill="1" applyBorder="1" applyAlignment="1">
      <alignment horizontal="center"/>
    </xf>
    <xf numFmtId="167" fontId="1" fillId="3" borderId="0" xfId="0" applyNumberFormat="1" applyFont="1" applyFill="1" applyBorder="1" applyAlignment="1">
      <alignment horizontal="center"/>
    </xf>
    <xf numFmtId="176" fontId="1" fillId="3" borderId="0" xfId="0" applyNumberFormat="1" applyFont="1" applyFill="1" applyBorder="1" applyAlignment="1">
      <alignment horizontal="center"/>
    </xf>
    <xf numFmtId="0" fontId="1" fillId="4" borderId="3" xfId="0" applyFont="1" applyFill="1" applyBorder="1" applyAlignment="1">
      <alignment horizontal="center"/>
    </xf>
    <xf numFmtId="0" fontId="5" fillId="4" borderId="0" xfId="0" applyFont="1" applyFill="1" applyBorder="1" applyAlignment="1">
      <alignment horizontal="center" wrapText="1"/>
    </xf>
    <xf numFmtId="0" fontId="1" fillId="4" borderId="0" xfId="0" applyFont="1" applyFill="1" applyBorder="1" applyAlignment="1">
      <alignment horizontal="center" wrapText="1"/>
    </xf>
    <xf numFmtId="0" fontId="1" fillId="4" borderId="0" xfId="0" applyFont="1" applyFill="1" applyBorder="1" applyAlignment="1">
      <alignment horizontal="center"/>
    </xf>
    <xf numFmtId="4" fontId="1" fillId="4" borderId="0" xfId="0" applyNumberFormat="1" applyFont="1" applyFill="1" applyBorder="1" applyAlignment="1">
      <alignment horizontal="center"/>
    </xf>
    <xf numFmtId="0" fontId="1" fillId="4"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Premium / Discount Analysis Graph</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Regression_Analysis!$AC$7:$AC$208</c:f>
              <c:strCache>
                <c:ptCount val="202"/>
                <c:pt idx="0">
                  <c:v>1/3/94</c:v>
                </c:pt>
                <c:pt idx="1">
                  <c:v>1/4/94</c:v>
                </c:pt>
                <c:pt idx="2">
                  <c:v>1/5/94</c:v>
                </c:pt>
                <c:pt idx="3">
                  <c:v>1/7/94</c:v>
                </c:pt>
                <c:pt idx="4">
                  <c:v>1/10/94</c:v>
                </c:pt>
                <c:pt idx="5">
                  <c:v>1/11/94</c:v>
                </c:pt>
                <c:pt idx="6">
                  <c:v>1/12/94</c:v>
                </c:pt>
                <c:pt idx="7">
                  <c:v>1/13/94</c:v>
                </c:pt>
                <c:pt idx="8">
                  <c:v>1/14/94</c:v>
                </c:pt>
                <c:pt idx="9">
                  <c:v>1/17/94</c:v>
                </c:pt>
                <c:pt idx="10">
                  <c:v>1/18/94</c:v>
                </c:pt>
                <c:pt idx="11">
                  <c:v>1/19/94</c:v>
                </c:pt>
                <c:pt idx="12">
                  <c:v>1/20/94</c:v>
                </c:pt>
                <c:pt idx="13">
                  <c:v>1/21/94</c:v>
                </c:pt>
                <c:pt idx="14">
                  <c:v>1/24/94</c:v>
                </c:pt>
                <c:pt idx="15">
                  <c:v>1/25/94</c:v>
                </c:pt>
                <c:pt idx="16">
                  <c:v>2/1/94</c:v>
                </c:pt>
                <c:pt idx="17">
                  <c:v>2/2/94</c:v>
                </c:pt>
                <c:pt idx="18">
                  <c:v>2/3/94</c:v>
                </c:pt>
                <c:pt idx="19">
                  <c:v>2/4/94</c:v>
                </c:pt>
                <c:pt idx="20">
                  <c:v>2/7/94</c:v>
                </c:pt>
                <c:pt idx="21">
                  <c:v>2/8/94</c:v>
                </c:pt>
                <c:pt idx="22">
                  <c:v>2/9/94</c:v>
                </c:pt>
                <c:pt idx="23">
                  <c:v>2/10/94</c:v>
                </c:pt>
                <c:pt idx="24">
                  <c:v>2/11/94</c:v>
                </c:pt>
                <c:pt idx="25">
                  <c:v>2/14/94</c:v>
                </c:pt>
                <c:pt idx="26">
                  <c:v>2/15/94</c:v>
                </c:pt>
                <c:pt idx="27">
                  <c:v>2/16/94</c:v>
                </c:pt>
                <c:pt idx="28">
                  <c:v>2/17/94</c:v>
                </c:pt>
                <c:pt idx="29">
                  <c:v>2/18/94</c:v>
                </c:pt>
                <c:pt idx="30">
                  <c:v>2/21/94</c:v>
                </c:pt>
                <c:pt idx="31">
                  <c:v>2/22/94</c:v>
                </c:pt>
                <c:pt idx="32">
                  <c:v>2/23/94</c:v>
                </c:pt>
                <c:pt idx="33">
                  <c:v>2/24/94</c:v>
                </c:pt>
                <c:pt idx="34">
                  <c:v>2/25/94</c:v>
                </c:pt>
                <c:pt idx="35">
                  <c:v>2/28/94</c:v>
                </c:pt>
                <c:pt idx="36">
                  <c:v>3/1/94</c:v>
                </c:pt>
                <c:pt idx="37">
                  <c:v>3/2/94</c:v>
                </c:pt>
                <c:pt idx="38">
                  <c:v>3/3/94</c:v>
                </c:pt>
                <c:pt idx="39">
                  <c:v>3/4/94</c:v>
                </c:pt>
                <c:pt idx="40">
                  <c:v>3/7/94</c:v>
                </c:pt>
                <c:pt idx="41">
                  <c:v>3/8/94</c:v>
                </c:pt>
                <c:pt idx="42">
                  <c:v>3/9/94</c:v>
                </c:pt>
                <c:pt idx="43">
                  <c:v>3/10/94</c:v>
                </c:pt>
                <c:pt idx="44">
                  <c:v>3/11/94</c:v>
                </c:pt>
                <c:pt idx="45">
                  <c:v>3/15/94</c:v>
                </c:pt>
                <c:pt idx="46">
                  <c:v>3/16/94</c:v>
                </c:pt>
                <c:pt idx="47">
                  <c:v>3/17/94</c:v>
                </c:pt>
                <c:pt idx="48">
                  <c:v>3/18/94</c:v>
                </c:pt>
                <c:pt idx="49">
                  <c:v>3/21/94</c:v>
                </c:pt>
                <c:pt idx="50">
                  <c:v>3/22/94</c:v>
                </c:pt>
                <c:pt idx="51">
                  <c:v>3/23/94</c:v>
                </c:pt>
                <c:pt idx="52">
                  <c:v>3/24/94</c:v>
                </c:pt>
                <c:pt idx="53">
                  <c:v>3/28/94</c:v>
                </c:pt>
                <c:pt idx="54">
                  <c:v>3/29/94</c:v>
                </c:pt>
                <c:pt idx="55">
                  <c:v>3/30/94</c:v>
                </c:pt>
                <c:pt idx="56">
                  <c:v>3/31/94</c:v>
                </c:pt>
                <c:pt idx="57">
                  <c:v>4/1/94</c:v>
                </c:pt>
                <c:pt idx="58">
                  <c:v>4/4/94</c:v>
                </c:pt>
                <c:pt idx="59">
                  <c:v>4/5/94</c:v>
                </c:pt>
                <c:pt idx="60">
                  <c:v>4/6/94</c:v>
                </c:pt>
                <c:pt idx="61">
                  <c:v>4/7/94</c:v>
                </c:pt>
                <c:pt idx="62">
                  <c:v>4/8/94</c:v>
                </c:pt>
                <c:pt idx="63">
                  <c:v>4/11/94</c:v>
                </c:pt>
                <c:pt idx="64">
                  <c:v>4/12/94</c:v>
                </c:pt>
                <c:pt idx="65">
                  <c:v>4/13/94</c:v>
                </c:pt>
                <c:pt idx="66">
                  <c:v>4/14/94</c:v>
                </c:pt>
                <c:pt idx="67">
                  <c:v>4/15/94</c:v>
                </c:pt>
                <c:pt idx="68">
                  <c:v>4/18/94</c:v>
                </c:pt>
                <c:pt idx="69">
                  <c:v>4/19/94</c:v>
                </c:pt>
                <c:pt idx="70">
                  <c:v>4/20/94</c:v>
                </c:pt>
                <c:pt idx="71">
                  <c:v>4/21/94</c:v>
                </c:pt>
                <c:pt idx="72">
                  <c:v>4/22/94</c:v>
                </c:pt>
                <c:pt idx="73">
                  <c:v>4/25/94</c:v>
                </c:pt>
                <c:pt idx="74">
                  <c:v>4/26/94</c:v>
                </c:pt>
                <c:pt idx="75">
                  <c:v>4/27/94</c:v>
                </c:pt>
                <c:pt idx="76">
                  <c:v>4/28/94</c:v>
                </c:pt>
                <c:pt idx="77">
                  <c:v>5/3/94</c:v>
                </c:pt>
                <c:pt idx="78">
                  <c:v>5/4/94</c:v>
                </c:pt>
                <c:pt idx="79">
                  <c:v>5/5/94</c:v>
                </c:pt>
                <c:pt idx="80">
                  <c:v>5/6/94</c:v>
                </c:pt>
                <c:pt idx="81">
                  <c:v>5/9/94</c:v>
                </c:pt>
                <c:pt idx="82">
                  <c:v>5/10/94</c:v>
                </c:pt>
                <c:pt idx="83">
                  <c:v>5/11/94</c:v>
                </c:pt>
                <c:pt idx="84">
                  <c:v>5/13/94</c:v>
                </c:pt>
                <c:pt idx="85">
                  <c:v>5/16/94</c:v>
                </c:pt>
                <c:pt idx="86">
                  <c:v>5/17/94</c:v>
                </c:pt>
                <c:pt idx="87">
                  <c:v>5/18/94</c:v>
                </c:pt>
                <c:pt idx="88">
                  <c:v>5/19/94</c:v>
                </c:pt>
                <c:pt idx="89">
                  <c:v>5/20/94</c:v>
                </c:pt>
                <c:pt idx="90">
                  <c:v>5/23/94</c:v>
                </c:pt>
                <c:pt idx="91">
                  <c:v>5/24/94</c:v>
                </c:pt>
                <c:pt idx="92">
                  <c:v>5/25/94</c:v>
                </c:pt>
                <c:pt idx="93">
                  <c:v>5/26/94</c:v>
                </c:pt>
                <c:pt idx="94">
                  <c:v>5/27/94</c:v>
                </c:pt>
                <c:pt idx="95">
                  <c:v>5/30/94</c:v>
                </c:pt>
                <c:pt idx="96">
                  <c:v>5/31/94</c:v>
                </c:pt>
                <c:pt idx="97">
                  <c:v>6/1/94</c:v>
                </c:pt>
                <c:pt idx="98">
                  <c:v>6/2/94</c:v>
                </c:pt>
                <c:pt idx="99">
                  <c:v>6/3/94</c:v>
                </c:pt>
                <c:pt idx="100">
                  <c:v>6/6/94</c:v>
                </c:pt>
                <c:pt idx="101">
                  <c:v>6/7/94</c:v>
                </c:pt>
                <c:pt idx="102">
                  <c:v>6/8/94</c:v>
                </c:pt>
                <c:pt idx="103">
                  <c:v>6/9/94</c:v>
                </c:pt>
                <c:pt idx="104">
                  <c:v>6/10/94</c:v>
                </c:pt>
                <c:pt idx="105">
                  <c:v>6/13/94</c:v>
                </c:pt>
                <c:pt idx="106">
                  <c:v>6/14/94</c:v>
                </c:pt>
                <c:pt idx="107">
                  <c:v>6/15/94</c:v>
                </c:pt>
                <c:pt idx="108">
                  <c:v>6/16/94</c:v>
                </c:pt>
                <c:pt idx="109">
                  <c:v>6/17/94</c:v>
                </c:pt>
                <c:pt idx="110">
                  <c:v>6/21/94</c:v>
                </c:pt>
                <c:pt idx="111">
                  <c:v>6/22/94</c:v>
                </c:pt>
                <c:pt idx="112">
                  <c:v>6/23/94</c:v>
                </c:pt>
                <c:pt idx="113">
                  <c:v>6/24/94</c:v>
                </c:pt>
                <c:pt idx="114">
                  <c:v>6/27/94</c:v>
                </c:pt>
                <c:pt idx="115">
                  <c:v>6/28/94</c:v>
                </c:pt>
                <c:pt idx="116">
                  <c:v>6/29/94</c:v>
                </c:pt>
                <c:pt idx="117">
                  <c:v>6/30/94</c:v>
                </c:pt>
                <c:pt idx="118">
                  <c:v>7/1/94</c:v>
                </c:pt>
                <c:pt idx="119">
                  <c:v>7/4/94</c:v>
                </c:pt>
                <c:pt idx="120">
                  <c:v>7/5/94</c:v>
                </c:pt>
                <c:pt idx="121">
                  <c:v>7/6/94</c:v>
                </c:pt>
                <c:pt idx="122">
                  <c:v>7/7/94</c:v>
                </c:pt>
                <c:pt idx="123">
                  <c:v>7/8/94</c:v>
                </c:pt>
                <c:pt idx="124">
                  <c:v>7/11/94</c:v>
                </c:pt>
                <c:pt idx="125">
                  <c:v>7/12/94</c:v>
                </c:pt>
                <c:pt idx="126">
                  <c:v>7/13/94</c:v>
                </c:pt>
                <c:pt idx="127">
                  <c:v>7/14/94</c:v>
                </c:pt>
                <c:pt idx="128">
                  <c:v>7/15/94</c:v>
                </c:pt>
                <c:pt idx="129">
                  <c:v>7/18/94</c:v>
                </c:pt>
                <c:pt idx="130">
                  <c:v>7/19/94</c:v>
                </c:pt>
                <c:pt idx="131">
                  <c:v>7/20/94</c:v>
                </c:pt>
                <c:pt idx="132">
                  <c:v>7/21/94</c:v>
                </c:pt>
                <c:pt idx="133">
                  <c:v>7/22/94</c:v>
                </c:pt>
                <c:pt idx="134">
                  <c:v>7/25/94</c:v>
                </c:pt>
                <c:pt idx="135">
                  <c:v>7/26/94</c:v>
                </c:pt>
                <c:pt idx="136">
                  <c:v>7/27/94</c:v>
                </c:pt>
                <c:pt idx="137">
                  <c:v>7/28/94</c:v>
                </c:pt>
                <c:pt idx="138">
                  <c:v>8/1/94</c:v>
                </c:pt>
                <c:pt idx="139">
                  <c:v>8/2/94</c:v>
                </c:pt>
                <c:pt idx="140">
                  <c:v>8/3/94</c:v>
                </c:pt>
                <c:pt idx="141">
                  <c:v>8/4/94</c:v>
                </c:pt>
                <c:pt idx="142">
                  <c:v>8/5/94</c:v>
                </c:pt>
                <c:pt idx="143">
                  <c:v>8/8/94</c:v>
                </c:pt>
                <c:pt idx="144">
                  <c:v>8/9/94</c:v>
                </c:pt>
                <c:pt idx="145">
                  <c:v>8/10/94</c:v>
                </c:pt>
                <c:pt idx="146">
                  <c:v>8/11/94</c:v>
                </c:pt>
                <c:pt idx="147">
                  <c:v>8/12/94</c:v>
                </c:pt>
                <c:pt idx="148">
                  <c:v>8/16/94</c:v>
                </c:pt>
                <c:pt idx="149">
                  <c:v>8/17/94</c:v>
                </c:pt>
                <c:pt idx="150">
                  <c:v>8/18/94</c:v>
                </c:pt>
                <c:pt idx="151">
                  <c:v>8/19/94</c:v>
                </c:pt>
                <c:pt idx="152">
                  <c:v>8/22/94</c:v>
                </c:pt>
                <c:pt idx="153">
                  <c:v>8/23/94</c:v>
                </c:pt>
                <c:pt idx="154">
                  <c:v>8/24/94</c:v>
                </c:pt>
                <c:pt idx="155">
                  <c:v>8/25/94</c:v>
                </c:pt>
                <c:pt idx="156">
                  <c:v>8/26/94</c:v>
                </c:pt>
                <c:pt idx="157">
                  <c:v>8/29/94</c:v>
                </c:pt>
                <c:pt idx="158">
                  <c:v>8/30/94</c:v>
                </c:pt>
                <c:pt idx="159">
                  <c:v>8/31/94</c:v>
                </c:pt>
                <c:pt idx="160">
                  <c:v>9/1/94</c:v>
                </c:pt>
                <c:pt idx="161">
                  <c:v>9/2/94</c:v>
                </c:pt>
                <c:pt idx="162">
                  <c:v>9/5/94</c:v>
                </c:pt>
                <c:pt idx="163">
                  <c:v>9/6/94</c:v>
                </c:pt>
                <c:pt idx="164">
                  <c:v>9/7/94</c:v>
                </c:pt>
                <c:pt idx="165">
                  <c:v>9/8/94</c:v>
                </c:pt>
                <c:pt idx="166">
                  <c:v>9/9/94</c:v>
                </c:pt>
                <c:pt idx="167">
                  <c:v>9/12/94</c:v>
                </c:pt>
                <c:pt idx="168">
                  <c:v>9/13/94</c:v>
                </c:pt>
                <c:pt idx="169">
                  <c:v>9/14/94</c:v>
                </c:pt>
                <c:pt idx="170">
                  <c:v>9/15/94</c:v>
                </c:pt>
                <c:pt idx="171">
                  <c:v>9/16/94</c:v>
                </c:pt>
                <c:pt idx="172">
                  <c:v>9/19/94</c:v>
                </c:pt>
                <c:pt idx="173">
                  <c:v>9/20/94</c:v>
                </c:pt>
                <c:pt idx="174">
                  <c:v>9/21/94</c:v>
                </c:pt>
                <c:pt idx="175">
                  <c:v>9/22/94</c:v>
                </c:pt>
                <c:pt idx="176">
                  <c:v>9/23/94</c:v>
                </c:pt>
                <c:pt idx="177">
                  <c:v>9/26/94</c:v>
                </c:pt>
                <c:pt idx="178">
                  <c:v>9/27/94</c:v>
                </c:pt>
                <c:pt idx="179">
                  <c:v>9/28/94</c:v>
                </c:pt>
                <c:pt idx="180">
                  <c:v>9/29/94</c:v>
                </c:pt>
                <c:pt idx="181">
                  <c:v>9/30/94</c:v>
                </c:pt>
                <c:pt idx="182">
                  <c:v>10/3/94</c:v>
                </c:pt>
                <c:pt idx="183">
                  <c:v>10/4/94</c:v>
                </c:pt>
                <c:pt idx="184">
                  <c:v>10/5/94</c:v>
                </c:pt>
                <c:pt idx="185">
                  <c:v>10/6/94</c:v>
                </c:pt>
                <c:pt idx="186">
                  <c:v>10/7/94</c:v>
                </c:pt>
                <c:pt idx="187">
                  <c:v>10/10/94</c:v>
                </c:pt>
                <c:pt idx="188">
                  <c:v>10/11/94</c:v>
                </c:pt>
                <c:pt idx="189">
                  <c:v>10/12/94</c:v>
                </c:pt>
                <c:pt idx="190">
                  <c:v>10/13/94</c:v>
                </c:pt>
                <c:pt idx="191">
                  <c:v>10/14/94</c:v>
                </c:pt>
                <c:pt idx="192">
                  <c:v>10/17/94</c:v>
                </c:pt>
                <c:pt idx="193">
                  <c:v>10/18/94</c:v>
                </c:pt>
                <c:pt idx="194">
                  <c:v>10/19/94</c:v>
                </c:pt>
                <c:pt idx="195">
                  <c:v>10/20/94</c:v>
                </c:pt>
                <c:pt idx="196">
                  <c:v>10/21/94</c:v>
                </c:pt>
                <c:pt idx="197">
                  <c:v>10/24/94</c:v>
                </c:pt>
                <c:pt idx="198">
                  <c:v>10/25/94</c:v>
                </c:pt>
                <c:pt idx="199">
                  <c:v>10/26/94</c:v>
                </c:pt>
                <c:pt idx="200">
                  <c:v>10/27/94</c:v>
                </c:pt>
                <c:pt idx="201">
                  <c:v>10/31/94</c:v>
                </c:pt>
              </c:strCache>
            </c:strRef>
          </c:cat>
          <c:val>
            <c:numRef>
              <c:f>Regression_Analysis!$AD$7:$AD$208</c:f>
              <c:numCache>
                <c:ptCount val="202"/>
                <c:pt idx="0">
                  <c:v>0.2438155317166235</c:v>
                </c:pt>
                <c:pt idx="1">
                  <c:v>-0.14981452550463648</c:v>
                </c:pt>
                <c:pt idx="2">
                  <c:v>-0.30007723161048294</c:v>
                </c:pt>
                <c:pt idx="3">
                  <c:v>-0.40930012243681424</c:v>
                </c:pt>
                <c:pt idx="4">
                  <c:v>-0.4431020074162758</c:v>
                </c:pt>
                <c:pt idx="5">
                  <c:v>-0.17658404123541005</c:v>
                </c:pt>
                <c:pt idx="6">
                  <c:v>-0.34930821497256015</c:v>
                </c:pt>
                <c:pt idx="7">
                  <c:v>-0.2805518204297258</c:v>
                </c:pt>
                <c:pt idx="8">
                  <c:v>-0.452525215784086</c:v>
                </c:pt>
                <c:pt idx="9">
                  <c:v>-0.39328624499128195</c:v>
                </c:pt>
                <c:pt idx="10">
                  <c:v>-0.4516511808874286</c:v>
                </c:pt>
                <c:pt idx="11">
                  <c:v>-0.47049457559610053</c:v>
                </c:pt>
                <c:pt idx="12">
                  <c:v>-0.36703011336560143</c:v>
                </c:pt>
                <c:pt idx="13">
                  <c:v>-0.4107607581904681</c:v>
                </c:pt>
                <c:pt idx="14">
                  <c:v>-0.36969403300196624</c:v>
                </c:pt>
                <c:pt idx="15">
                  <c:v>-0.11450029231997194</c:v>
                </c:pt>
                <c:pt idx="16">
                  <c:v>-0.30176884246723334</c:v>
                </c:pt>
                <c:pt idx="17">
                  <c:v>-0.10355182499808091</c:v>
                </c:pt>
                <c:pt idx="18">
                  <c:v>-0.16809287864732814</c:v>
                </c:pt>
                <c:pt idx="19">
                  <c:v>-0.02787020363802617</c:v>
                </c:pt>
                <c:pt idx="20">
                  <c:v>0.06905739478104933</c:v>
                </c:pt>
                <c:pt idx="21">
                  <c:v>0.00798802015448108</c:v>
                </c:pt>
                <c:pt idx="22">
                  <c:v>-0.2911321144929465</c:v>
                </c:pt>
                <c:pt idx="23">
                  <c:v>0.3978213260415788</c:v>
                </c:pt>
                <c:pt idx="24">
                  <c:v>0.3945416861155473</c:v>
                </c:pt>
                <c:pt idx="25">
                  <c:v>0.09810896894330301</c:v>
                </c:pt>
                <c:pt idx="26">
                  <c:v>-0.038412912636588636</c:v>
                </c:pt>
                <c:pt idx="27">
                  <c:v>0.37010867200843633</c:v>
                </c:pt>
                <c:pt idx="28">
                  <c:v>-0.036976650726532334</c:v>
                </c:pt>
                <c:pt idx="29">
                  <c:v>-0.17023520998781316</c:v>
                </c:pt>
                <c:pt idx="30">
                  <c:v>0.3785296910842524</c:v>
                </c:pt>
                <c:pt idx="31">
                  <c:v>-0.22653881371630935</c:v>
                </c:pt>
                <c:pt idx="32">
                  <c:v>0.6196426699410666</c:v>
                </c:pt>
                <c:pt idx="33">
                  <c:v>0.2164961782494268</c:v>
                </c:pt>
                <c:pt idx="34">
                  <c:v>0.8364595865130926</c:v>
                </c:pt>
                <c:pt idx="35">
                  <c:v>0.6566881518718104</c:v>
                </c:pt>
                <c:pt idx="36">
                  <c:v>0.6961588314043119</c:v>
                </c:pt>
                <c:pt idx="37">
                  <c:v>0.4775289782544916</c:v>
                </c:pt>
                <c:pt idx="38">
                  <c:v>0.9792631421609357</c:v>
                </c:pt>
                <c:pt idx="39">
                  <c:v>0.5967800778463119</c:v>
                </c:pt>
                <c:pt idx="40">
                  <c:v>1.4451706141724041</c:v>
                </c:pt>
                <c:pt idx="41">
                  <c:v>1.1401085764025733</c:v>
                </c:pt>
                <c:pt idx="42">
                  <c:v>1.6507728853344923</c:v>
                </c:pt>
                <c:pt idx="43">
                  <c:v>1.8098827681157603</c:v>
                </c:pt>
                <c:pt idx="44">
                  <c:v>1.107340565707628</c:v>
                </c:pt>
                <c:pt idx="45">
                  <c:v>0.8436155645831458</c:v>
                </c:pt>
                <c:pt idx="46">
                  <c:v>0.7094467396774233</c:v>
                </c:pt>
                <c:pt idx="47">
                  <c:v>0.5057253315769565</c:v>
                </c:pt>
                <c:pt idx="48">
                  <c:v>0.3232796387909027</c:v>
                </c:pt>
                <c:pt idx="49">
                  <c:v>0.1564107554672789</c:v>
                </c:pt>
                <c:pt idx="50">
                  <c:v>0.16157028319574862</c:v>
                </c:pt>
                <c:pt idx="51">
                  <c:v>0.1778841881971196</c:v>
                </c:pt>
                <c:pt idx="52">
                  <c:v>0.09087353565012779</c:v>
                </c:pt>
                <c:pt idx="53">
                  <c:v>0.6204577014842156</c:v>
                </c:pt>
                <c:pt idx="54">
                  <c:v>0.574138107181513</c:v>
                </c:pt>
                <c:pt idx="55">
                  <c:v>0.5795851860637051</c:v>
                </c:pt>
                <c:pt idx="56">
                  <c:v>0.10613784256164593</c:v>
                </c:pt>
                <c:pt idx="57">
                  <c:v>0.7345485859568146</c:v>
                </c:pt>
                <c:pt idx="58">
                  <c:v>0.5386992608923489</c:v>
                </c:pt>
                <c:pt idx="59">
                  <c:v>0.6439322602066762</c:v>
                </c:pt>
                <c:pt idx="60">
                  <c:v>0.14496893524448007</c:v>
                </c:pt>
                <c:pt idx="61">
                  <c:v>0.13815257204062115</c:v>
                </c:pt>
                <c:pt idx="62">
                  <c:v>0.21061510952363793</c:v>
                </c:pt>
                <c:pt idx="63">
                  <c:v>0.6005819433731878</c:v>
                </c:pt>
                <c:pt idx="64">
                  <c:v>-0.09509135635504007</c:v>
                </c:pt>
                <c:pt idx="65">
                  <c:v>-0.11812981823679602</c:v>
                </c:pt>
                <c:pt idx="66">
                  <c:v>-0.20812368263409553</c:v>
                </c:pt>
                <c:pt idx="67">
                  <c:v>0.4323564104375013</c:v>
                </c:pt>
                <c:pt idx="68">
                  <c:v>0.36984418859632195</c:v>
                </c:pt>
                <c:pt idx="69">
                  <c:v>-0.014435896470607612</c:v>
                </c:pt>
                <c:pt idx="70">
                  <c:v>0.23021151141922735</c:v>
                </c:pt>
                <c:pt idx="71">
                  <c:v>0.9718530813809827</c:v>
                </c:pt>
                <c:pt idx="72">
                  <c:v>1.4515817913209008</c:v>
                </c:pt>
                <c:pt idx="73">
                  <c:v>1.645300837129128</c:v>
                </c:pt>
                <c:pt idx="74">
                  <c:v>1.0112145521637133</c:v>
                </c:pt>
                <c:pt idx="75">
                  <c:v>0.9728925316341146</c:v>
                </c:pt>
                <c:pt idx="76">
                  <c:v>1.1256878512915471</c:v>
                </c:pt>
                <c:pt idx="77">
                  <c:v>1.1269583208297909</c:v>
                </c:pt>
                <c:pt idx="78">
                  <c:v>0.5094286397057324</c:v>
                </c:pt>
                <c:pt idx="79">
                  <c:v>1.046083866600069</c:v>
                </c:pt>
                <c:pt idx="80">
                  <c:v>0.6842726417553797</c:v>
                </c:pt>
                <c:pt idx="81">
                  <c:v>0.3226159108449913</c:v>
                </c:pt>
                <c:pt idx="82">
                  <c:v>0.6009603257872764</c:v>
                </c:pt>
                <c:pt idx="83">
                  <c:v>0.11763214274069056</c:v>
                </c:pt>
                <c:pt idx="84">
                  <c:v>-0.07759607384222966</c:v>
                </c:pt>
                <c:pt idx="85">
                  <c:v>-0.11087619723473852</c:v>
                </c:pt>
                <c:pt idx="86">
                  <c:v>0.9658128881783024</c:v>
                </c:pt>
                <c:pt idx="87">
                  <c:v>0.6163856984452014</c:v>
                </c:pt>
                <c:pt idx="88">
                  <c:v>0.18857066945875522</c:v>
                </c:pt>
                <c:pt idx="89">
                  <c:v>-0.32043203463330394</c:v>
                </c:pt>
                <c:pt idx="90">
                  <c:v>-0.1987807543886685</c:v>
                </c:pt>
                <c:pt idx="91">
                  <c:v>-0.36252436875561744</c:v>
                </c:pt>
                <c:pt idx="92">
                  <c:v>-0.5664939828752578</c:v>
                </c:pt>
                <c:pt idx="93">
                  <c:v>-0.4105182136220261</c:v>
                </c:pt>
                <c:pt idx="94">
                  <c:v>-0.24872863284698943</c:v>
                </c:pt>
                <c:pt idx="95">
                  <c:v>-0.02265228408085984</c:v>
                </c:pt>
                <c:pt idx="96">
                  <c:v>0.020450884759910304</c:v>
                </c:pt>
                <c:pt idx="97">
                  <c:v>-0.2576258023896444</c:v>
                </c:pt>
                <c:pt idx="98">
                  <c:v>-0.5265288557310897</c:v>
                </c:pt>
                <c:pt idx="99">
                  <c:v>0.14165725344221847</c:v>
                </c:pt>
                <c:pt idx="100">
                  <c:v>-0.21042813859578635</c:v>
                </c:pt>
                <c:pt idx="101">
                  <c:v>-0.47903746067284136</c:v>
                </c:pt>
                <c:pt idx="102">
                  <c:v>-0.3151232626417957</c:v>
                </c:pt>
                <c:pt idx="103">
                  <c:v>-0.20769066775616107</c:v>
                </c:pt>
                <c:pt idx="104">
                  <c:v>-0.1464073696263659</c:v>
                </c:pt>
                <c:pt idx="105">
                  <c:v>-0.05640215609796817</c:v>
                </c:pt>
                <c:pt idx="106">
                  <c:v>-0.025043784409303438</c:v>
                </c:pt>
                <c:pt idx="107">
                  <c:v>-0.4550620438019244</c:v>
                </c:pt>
                <c:pt idx="108">
                  <c:v>-0.2788144339251599</c:v>
                </c:pt>
                <c:pt idx="109">
                  <c:v>-0.2950962301075105</c:v>
                </c:pt>
                <c:pt idx="110">
                  <c:v>0.06615676835808548</c:v>
                </c:pt>
                <c:pt idx="111">
                  <c:v>-0.06118726171902411</c:v>
                </c:pt>
                <c:pt idx="112">
                  <c:v>0.07118233288559117</c:v>
                </c:pt>
                <c:pt idx="113">
                  <c:v>0.26323306603800356</c:v>
                </c:pt>
                <c:pt idx="114">
                  <c:v>0.01333013910201597</c:v>
                </c:pt>
                <c:pt idx="115">
                  <c:v>0.6139276496118038</c:v>
                </c:pt>
                <c:pt idx="116">
                  <c:v>0.11663335447282708</c:v>
                </c:pt>
                <c:pt idx="117">
                  <c:v>-0.030749952270999747</c:v>
                </c:pt>
                <c:pt idx="118">
                  <c:v>0.4907673527673262</c:v>
                </c:pt>
                <c:pt idx="119">
                  <c:v>0.11683263113797504</c:v>
                </c:pt>
                <c:pt idx="120">
                  <c:v>-0.20001054197165002</c:v>
                </c:pt>
                <c:pt idx="121">
                  <c:v>-0.18331022991638501</c:v>
                </c:pt>
                <c:pt idx="122">
                  <c:v>-0.04782930729973767</c:v>
                </c:pt>
                <c:pt idx="123">
                  <c:v>-0.012417791356054808</c:v>
                </c:pt>
                <c:pt idx="124">
                  <c:v>0.42928519105584706</c:v>
                </c:pt>
                <c:pt idx="125">
                  <c:v>0.024949689334944125</c:v>
                </c:pt>
                <c:pt idx="126">
                  <c:v>0.22590007579323257</c:v>
                </c:pt>
                <c:pt idx="127">
                  <c:v>0.1110588455160808</c:v>
                </c:pt>
                <c:pt idx="128">
                  <c:v>0.1617917811609617</c:v>
                </c:pt>
                <c:pt idx="129">
                  <c:v>0.21740775883938435</c:v>
                </c:pt>
                <c:pt idx="130">
                  <c:v>0.36082382091538223</c:v>
                </c:pt>
                <c:pt idx="131">
                  <c:v>0.32512284874737607</c:v>
                </c:pt>
                <c:pt idx="132">
                  <c:v>0.2618894875933324</c:v>
                </c:pt>
                <c:pt idx="133">
                  <c:v>0.4581461837234835</c:v>
                </c:pt>
                <c:pt idx="134">
                  <c:v>0.17970365324841908</c:v>
                </c:pt>
                <c:pt idx="135">
                  <c:v>0.36839096233783875</c:v>
                </c:pt>
                <c:pt idx="136">
                  <c:v>0.03645211931822434</c:v>
                </c:pt>
                <c:pt idx="137">
                  <c:v>-0.06483919680845907</c:v>
                </c:pt>
                <c:pt idx="138">
                  <c:v>-0.06110885936433086</c:v>
                </c:pt>
                <c:pt idx="139">
                  <c:v>-0.22278557936205967</c:v>
                </c:pt>
                <c:pt idx="140">
                  <c:v>-0.20121839618275494</c:v>
                </c:pt>
                <c:pt idx="141">
                  <c:v>-0.22087435373991815</c:v>
                </c:pt>
                <c:pt idx="142">
                  <c:v>0.048200912296948895</c:v>
                </c:pt>
                <c:pt idx="143">
                  <c:v>-0.19071781240824426</c:v>
                </c:pt>
                <c:pt idx="144">
                  <c:v>0.1373132846162679</c:v>
                </c:pt>
                <c:pt idx="145">
                  <c:v>0.012280255379584215</c:v>
                </c:pt>
                <c:pt idx="146">
                  <c:v>0.19942856271839937</c:v>
                </c:pt>
                <c:pt idx="147">
                  <c:v>0.23115013213699287</c:v>
                </c:pt>
                <c:pt idx="148">
                  <c:v>-0.13396881605964794</c:v>
                </c:pt>
                <c:pt idx="149">
                  <c:v>-0.2915994878104501</c:v>
                </c:pt>
                <c:pt idx="150">
                  <c:v>-0.20720196977117178</c:v>
                </c:pt>
                <c:pt idx="151">
                  <c:v>-0.20067046672181654</c:v>
                </c:pt>
                <c:pt idx="152">
                  <c:v>-0.36651143202010017</c:v>
                </c:pt>
                <c:pt idx="153">
                  <c:v>-0.13070048795463385</c:v>
                </c:pt>
                <c:pt idx="154">
                  <c:v>-0.2817806554638822</c:v>
                </c:pt>
                <c:pt idx="155">
                  <c:v>-0.10804723047986231</c:v>
                </c:pt>
                <c:pt idx="156">
                  <c:v>-0.023170573875652578</c:v>
                </c:pt>
                <c:pt idx="157">
                  <c:v>0.03590735951237667</c:v>
                </c:pt>
                <c:pt idx="158">
                  <c:v>-0.23534564697769444</c:v>
                </c:pt>
                <c:pt idx="159">
                  <c:v>-0.3089735272277684</c:v>
                </c:pt>
                <c:pt idx="160">
                  <c:v>-0.19678066029521724</c:v>
                </c:pt>
                <c:pt idx="161">
                  <c:v>-0.09148835013306977</c:v>
                </c:pt>
                <c:pt idx="162">
                  <c:v>0.10438181623235043</c:v>
                </c:pt>
                <c:pt idx="163">
                  <c:v>-0.0978939491290074</c:v>
                </c:pt>
                <c:pt idx="164">
                  <c:v>0.20492425878128673</c:v>
                </c:pt>
                <c:pt idx="165">
                  <c:v>-0.08405947879666886</c:v>
                </c:pt>
                <c:pt idx="166">
                  <c:v>-0.2813242045671619</c:v>
                </c:pt>
                <c:pt idx="167">
                  <c:v>-0.10038225266025569</c:v>
                </c:pt>
                <c:pt idx="168">
                  <c:v>-0.10103304490390974</c:v>
                </c:pt>
                <c:pt idx="169">
                  <c:v>-0.2598099298535558</c:v>
                </c:pt>
                <c:pt idx="170">
                  <c:v>-0.13421301449225254</c:v>
                </c:pt>
                <c:pt idx="171">
                  <c:v>-0.4675835951048264</c:v>
                </c:pt>
                <c:pt idx="172">
                  <c:v>-0.30847789224667976</c:v>
                </c:pt>
                <c:pt idx="173">
                  <c:v>-0.2991719441200571</c:v>
                </c:pt>
                <c:pt idx="174">
                  <c:v>-0.21652617000290242</c:v>
                </c:pt>
                <c:pt idx="175">
                  <c:v>0.07395951301557835</c:v>
                </c:pt>
                <c:pt idx="176">
                  <c:v>0.03202647188246188</c:v>
                </c:pt>
                <c:pt idx="177">
                  <c:v>0.038178334912034595</c:v>
                </c:pt>
                <c:pt idx="178">
                  <c:v>0.1350351679318984</c:v>
                </c:pt>
                <c:pt idx="179">
                  <c:v>0.12864735883922518</c:v>
                </c:pt>
                <c:pt idx="180">
                  <c:v>0.2834654802706651</c:v>
                </c:pt>
                <c:pt idx="181">
                  <c:v>0.23854104055131797</c:v>
                </c:pt>
                <c:pt idx="182">
                  <c:v>0.22304596197076076</c:v>
                </c:pt>
                <c:pt idx="183">
                  <c:v>-0.041748330222121655</c:v>
                </c:pt>
                <c:pt idx="184">
                  <c:v>-0.06909483473150557</c:v>
                </c:pt>
                <c:pt idx="185">
                  <c:v>-0.11925360234623616</c:v>
                </c:pt>
                <c:pt idx="186">
                  <c:v>0.12755615685495036</c:v>
                </c:pt>
                <c:pt idx="187">
                  <c:v>0.12716923607311914</c:v>
                </c:pt>
                <c:pt idx="188">
                  <c:v>0.19506032699716802</c:v>
                </c:pt>
                <c:pt idx="189">
                  <c:v>0.19410313563183723</c:v>
                </c:pt>
                <c:pt idx="190">
                  <c:v>-0.15026423481806828</c:v>
                </c:pt>
                <c:pt idx="191">
                  <c:v>0.03276130412109968</c:v>
                </c:pt>
                <c:pt idx="192">
                  <c:v>-0.4779573328250155</c:v>
                </c:pt>
                <c:pt idx="193">
                  <c:v>-0.04655792238768175</c:v>
                </c:pt>
                <c:pt idx="194">
                  <c:v>-0.23182551750713387</c:v>
                </c:pt>
                <c:pt idx="195">
                  <c:v>-0.04094630173120861</c:v>
                </c:pt>
                <c:pt idx="196">
                  <c:v>-0.19115943870579188</c:v>
                </c:pt>
                <c:pt idx="197">
                  <c:v>0.0839428884277944</c:v>
                </c:pt>
                <c:pt idx="198">
                  <c:v>-0.1482694263275932</c:v>
                </c:pt>
                <c:pt idx="199">
                  <c:v>-0.10850332013380737</c:v>
                </c:pt>
                <c:pt idx="200">
                  <c:v>0.11880921283744561</c:v>
                </c:pt>
                <c:pt idx="201">
                  <c:v>0.21377488793349708</c:v>
                </c:pt>
              </c:numCache>
            </c:numRef>
          </c:val>
          <c:smooth val="0"/>
        </c:ser>
        <c:axId val="22044121"/>
        <c:axId val="64179362"/>
      </c:lineChart>
      <c:catAx>
        <c:axId val="22044121"/>
        <c:scaling>
          <c:orientation val="minMax"/>
        </c:scaling>
        <c:axPos val="b"/>
        <c:title>
          <c:tx>
            <c:rich>
              <a:bodyPr vert="horz" rot="0" anchor="ctr"/>
              <a:lstStyle/>
              <a:p>
                <a:pPr algn="ctr">
                  <a:defRPr/>
                </a:pPr>
                <a:r>
                  <a:rPr lang="en-US" cap="none" sz="1000" b="1" i="0" u="none" baseline="0"/>
                  <a:t>January - October 1994</a:t>
                </a:r>
              </a:p>
            </c:rich>
          </c:tx>
          <c:layout/>
          <c:overlay val="0"/>
          <c:spPr>
            <a:noFill/>
            <a:ln>
              <a:noFill/>
            </a:ln>
          </c:spPr>
        </c:title>
        <c:delete val="0"/>
        <c:numFmt formatCode="General" sourceLinked="1"/>
        <c:majorTickMark val="out"/>
        <c:minorTickMark val="none"/>
        <c:tickLblPos val="nextTo"/>
        <c:spPr>
          <a:ln w="38100">
            <a:solidFill>
              <a:srgbClr val="FF00FF"/>
            </a:solidFill>
          </a:ln>
        </c:spPr>
        <c:txPr>
          <a:bodyPr/>
          <a:lstStyle/>
          <a:p>
            <a:pPr>
              <a:defRPr lang="en-US" cap="none" sz="1000" b="0" i="0" u="none" baseline="0"/>
            </a:pPr>
          </a:p>
        </c:txPr>
        <c:crossAx val="64179362"/>
        <c:crosses val="autoZero"/>
        <c:auto val="1"/>
        <c:lblOffset val="100"/>
        <c:tickLblSkip val="15"/>
        <c:tickMarkSkip val="15"/>
        <c:noMultiLvlLbl val="0"/>
      </c:catAx>
      <c:valAx>
        <c:axId val="64179362"/>
        <c:scaling>
          <c:orientation val="minMax"/>
        </c:scaling>
        <c:axPos val="l"/>
        <c:title>
          <c:tx>
            <c:rich>
              <a:bodyPr vert="horz" rot="-5400000" anchor="ctr"/>
              <a:lstStyle/>
              <a:p>
                <a:pPr algn="ctr">
                  <a:defRPr/>
                </a:pPr>
                <a:r>
                  <a:rPr lang="en-US" cap="none" sz="1000" b="1" i="0" u="none" baseline="0"/>
                  <a:t>Premium ( + ) / Discount ( -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22044121"/>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0.15125</cdr:y>
    </cdr:from>
    <cdr:to>
      <cdr:x>0.98025</cdr:x>
      <cdr:y>0.4415</cdr:y>
    </cdr:to>
    <cdr:sp>
      <cdr:nvSpPr>
        <cdr:cNvPr id="1" name="TextBox 1"/>
        <cdr:cNvSpPr txBox="1">
          <a:spLocks noChangeArrowheads="1"/>
        </cdr:cNvSpPr>
      </cdr:nvSpPr>
      <cdr:spPr>
        <a:xfrm>
          <a:off x="5705475" y="857250"/>
          <a:ext cx="3409950" cy="1657350"/>
        </a:xfrm>
        <a:prstGeom prst="rect">
          <a:avLst/>
        </a:prstGeom>
        <a:solidFill>
          <a:srgbClr val="FFFFFF"/>
        </a:solidFill>
        <a:ln w="9525" cmpd="sng">
          <a:solidFill>
            <a:srgbClr val="000080"/>
          </a:solidFill>
          <a:headEnd type="none"/>
          <a:tailEnd type="none"/>
        </a:ln>
      </cdr:spPr>
      <cdr:txBody>
        <a:bodyPr vertOverflow="clip" wrap="square"/>
        <a:p>
          <a:pPr algn="ctr">
            <a:defRPr/>
          </a:pPr>
          <a:r>
            <a:rPr lang="en-US" cap="none" sz="1000" b="0" i="0" u="none" baseline="0">
              <a:latin typeface="Arial"/>
              <a:ea typeface="Arial"/>
              <a:cs typeface="Arial"/>
            </a:rPr>
            <a:t>
</a:t>
          </a:r>
          <a:r>
            <a:rPr lang="en-US" cap="none" sz="1100" b="0" i="0" u="none" baseline="0">
              <a:latin typeface="Times New Roman"/>
              <a:ea typeface="Times New Roman"/>
              <a:cs typeface="Times New Roman"/>
            </a:rPr>
            <a:t>Running our regression model, we observe how much higher or lower the transaction volumes become, as compared to the actual ones, over the examined period in the Athens Stock Exchange (A.S.E.). The results extracted from the regression equation imply that the performance of the A.S.E. General Index would "deserve" significantly higher transaction volumes ("fair values") over certain time intervals.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F11:U19"/>
  <sheetViews>
    <sheetView workbookViewId="0" topLeftCell="A7">
      <selection activeCell="P18" sqref="P18"/>
    </sheetView>
  </sheetViews>
  <sheetFormatPr defaultColWidth="9.140625" defaultRowHeight="12.75"/>
  <cols>
    <col min="1" max="9" width="1.28515625" style="2" customWidth="1"/>
    <col min="10" max="10" width="1.28515625" style="6" customWidth="1"/>
    <col min="11" max="11" width="1.28515625" style="2" customWidth="1"/>
    <col min="12" max="21" width="12.00390625" style="4" customWidth="1"/>
    <col min="22" max="16384" width="9.140625" style="2" customWidth="1"/>
  </cols>
  <sheetData>
    <row r="1" ht="6.75" customHeight="1"/>
    <row r="2" ht="6.75" customHeight="1"/>
    <row r="3" ht="6.75" customHeight="1"/>
    <row r="4" ht="6.75" customHeight="1"/>
    <row r="5" ht="6.75" customHeight="1"/>
    <row r="6" ht="6.75" customHeight="1"/>
    <row r="7" ht="6.75" customHeight="1"/>
    <row r="8" ht="6.75" customHeight="1"/>
    <row r="9" ht="6.75" customHeight="1"/>
    <row r="10" ht="6.75" customHeight="1"/>
    <row r="11" spans="6:21" ht="13.5" customHeight="1">
      <c r="F11" s="3"/>
      <c r="G11" s="3"/>
      <c r="H11" s="3"/>
      <c r="I11" s="3"/>
      <c r="L11" s="5"/>
      <c r="M11" s="5"/>
      <c r="N11" s="5"/>
      <c r="O11" s="5"/>
      <c r="P11" s="5"/>
      <c r="Q11" s="5"/>
      <c r="R11" s="5"/>
      <c r="S11" s="5"/>
      <c r="T11" s="5"/>
      <c r="U11" s="5"/>
    </row>
    <row r="12" spans="6:21" ht="13.5" customHeight="1">
      <c r="F12" s="3"/>
      <c r="G12" s="3"/>
      <c r="H12" s="3"/>
      <c r="I12" s="3"/>
      <c r="L12" s="5"/>
      <c r="M12" s="5"/>
      <c r="N12" s="5"/>
      <c r="O12" s="5"/>
      <c r="P12" s="5"/>
      <c r="Q12" s="5"/>
      <c r="R12" s="5"/>
      <c r="S12" s="5"/>
      <c r="T12" s="5"/>
      <c r="U12" s="5"/>
    </row>
    <row r="13" spans="6:21" ht="129" customHeight="1">
      <c r="F13" s="3"/>
      <c r="G13" s="3"/>
      <c r="H13" s="3"/>
      <c r="I13" s="3"/>
      <c r="L13" s="57" t="s">
        <v>145</v>
      </c>
      <c r="M13" s="58"/>
      <c r="N13" s="58"/>
      <c r="O13" s="58"/>
      <c r="P13" s="58"/>
      <c r="Q13" s="58"/>
      <c r="R13" s="58"/>
      <c r="S13" s="58"/>
      <c r="T13" s="58"/>
      <c r="U13" s="58"/>
    </row>
    <row r="14" spans="6:21" ht="95.25" customHeight="1">
      <c r="F14" s="3"/>
      <c r="G14" s="3"/>
      <c r="H14" s="3"/>
      <c r="I14" s="3"/>
      <c r="L14" s="51"/>
      <c r="M14" s="52"/>
      <c r="N14" s="52"/>
      <c r="O14" s="52"/>
      <c r="P14" s="52"/>
      <c r="Q14" s="52"/>
      <c r="R14" s="52"/>
      <c r="S14" s="52"/>
      <c r="T14" s="52"/>
      <c r="U14" s="52"/>
    </row>
    <row r="15" spans="6:21" ht="13.5" customHeight="1">
      <c r="F15" s="3"/>
      <c r="G15" s="3"/>
      <c r="H15" s="3"/>
      <c r="I15" s="3"/>
      <c r="L15" s="5"/>
      <c r="M15" s="5"/>
      <c r="N15" s="5"/>
      <c r="O15" s="5"/>
      <c r="P15" s="5"/>
      <c r="Q15" s="5"/>
      <c r="R15" s="5"/>
      <c r="S15" s="5"/>
      <c r="T15" s="5"/>
      <c r="U15" s="5"/>
    </row>
    <row r="16" spans="6:21" ht="13.5" customHeight="1">
      <c r="F16" s="3"/>
      <c r="G16" s="3"/>
      <c r="H16" s="3"/>
      <c r="I16" s="3"/>
      <c r="L16" s="5"/>
      <c r="M16" s="5"/>
      <c r="N16" s="5"/>
      <c r="O16" s="5"/>
      <c r="P16" s="5"/>
      <c r="Q16" s="5"/>
      <c r="R16" s="5"/>
      <c r="S16" s="5"/>
      <c r="T16" s="5"/>
      <c r="U16" s="5"/>
    </row>
    <row r="17" spans="10:21" ht="13.5" customHeight="1">
      <c r="J17" s="2"/>
      <c r="L17" s="2"/>
      <c r="M17" s="2"/>
      <c r="N17" s="2"/>
      <c r="O17" s="2"/>
      <c r="P17" s="2"/>
      <c r="Q17" s="2"/>
      <c r="R17" s="2"/>
      <c r="S17" s="2"/>
      <c r="T17" s="2"/>
      <c r="U17" s="2"/>
    </row>
    <row r="19" ht="12.75">
      <c r="L19" s="7" t="s">
        <v>0</v>
      </c>
    </row>
  </sheetData>
  <mergeCells count="2">
    <mergeCell ref="L13:U13"/>
    <mergeCell ref="L14:U14"/>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M2:AD211"/>
  <sheetViews>
    <sheetView tabSelected="1" zoomScale="85" zoomScaleNormal="85" workbookViewId="0" topLeftCell="A1">
      <pane xSplit="5700" ySplit="7365" topLeftCell="P210" activePane="bottomRight" state="split"/>
      <selection pane="topLeft" activeCell="M1" sqref="M1:O16384"/>
      <selection pane="bottomLeft" activeCell="U207" sqref="U207"/>
      <selection pane="topRight" activeCell="V11" sqref="V11"/>
      <selection pane="bottomRight" activeCell="R212" sqref="R212"/>
    </sheetView>
  </sheetViews>
  <sheetFormatPr defaultColWidth="9.140625" defaultRowHeight="12.75"/>
  <cols>
    <col min="1" max="12" width="0.42578125" style="1" customWidth="1"/>
    <col min="13" max="13" width="11.7109375" style="4" customWidth="1"/>
    <col min="14" max="15" width="20.57421875" style="4" customWidth="1"/>
    <col min="16" max="17" width="2.28125" style="1" customWidth="1"/>
    <col min="18" max="18" width="25.8515625" style="1" bestFit="1" customWidth="1"/>
    <col min="19" max="21" width="16.00390625" style="12" customWidth="1"/>
    <col min="22" max="22" width="9.140625" style="1" customWidth="1"/>
    <col min="23" max="23" width="9.140625" style="12" customWidth="1"/>
    <col min="24" max="24" width="9.140625" style="1" customWidth="1"/>
    <col min="25" max="25" width="11.7109375" style="4" customWidth="1"/>
    <col min="26" max="28" width="20.57421875" style="4" customWidth="1"/>
    <col min="29" max="29" width="11.7109375" style="4" customWidth="1"/>
    <col min="30" max="30" width="20.57421875" style="4" customWidth="1"/>
    <col min="31" max="16384" width="9.140625" style="1" customWidth="1"/>
  </cols>
  <sheetData>
    <row r="1" ht="7.5" customHeight="1"/>
    <row r="2" spans="17:23" ht="7.5" customHeight="1">
      <c r="Q2" s="32"/>
      <c r="R2" s="32"/>
      <c r="S2" s="33"/>
      <c r="T2" s="33"/>
      <c r="U2" s="33"/>
      <c r="V2" s="33"/>
      <c r="W2" s="33"/>
    </row>
    <row r="3" spans="13:30" ht="12.75" customHeight="1">
      <c r="M3" s="19"/>
      <c r="N3" s="20"/>
      <c r="O3" s="21"/>
      <c r="Q3" s="13"/>
      <c r="R3" s="13"/>
      <c r="S3" s="14"/>
      <c r="T3" s="14"/>
      <c r="U3" s="14"/>
      <c r="V3" s="14"/>
      <c r="W3" s="14"/>
      <c r="Y3" s="19"/>
      <c r="Z3" s="20"/>
      <c r="AA3" s="20"/>
      <c r="AB3" s="67"/>
      <c r="AC3" s="20"/>
      <c r="AD3" s="60"/>
    </row>
    <row r="4" spans="13:30" ht="12.75" customHeight="1">
      <c r="M4" s="25"/>
      <c r="N4" s="54" t="s">
        <v>142</v>
      </c>
      <c r="O4" s="24" t="s">
        <v>143</v>
      </c>
      <c r="Q4" s="13"/>
      <c r="R4" s="13"/>
      <c r="S4" s="14" t="s">
        <v>129</v>
      </c>
      <c r="T4" s="14" t="s">
        <v>130</v>
      </c>
      <c r="U4" s="14"/>
      <c r="V4" s="13"/>
      <c r="W4" s="14"/>
      <c r="Y4" s="25"/>
      <c r="Z4" s="54" t="s">
        <v>142</v>
      </c>
      <c r="AA4" s="23" t="s">
        <v>143</v>
      </c>
      <c r="AB4" s="68" t="s">
        <v>143</v>
      </c>
      <c r="AC4" s="26"/>
      <c r="AD4" s="61" t="s">
        <v>148</v>
      </c>
    </row>
    <row r="5" spans="13:30" ht="12.75" customHeight="1">
      <c r="M5" s="22" t="s">
        <v>123</v>
      </c>
      <c r="N5" s="56" t="s">
        <v>141</v>
      </c>
      <c r="O5" s="55" t="s">
        <v>144</v>
      </c>
      <c r="Q5" s="13"/>
      <c r="R5" s="13"/>
      <c r="S5" s="14"/>
      <c r="T5" s="14"/>
      <c r="U5" s="14"/>
      <c r="V5" s="13"/>
      <c r="W5" s="14"/>
      <c r="Y5" s="22" t="s">
        <v>123</v>
      </c>
      <c r="Z5" s="56" t="s">
        <v>141</v>
      </c>
      <c r="AA5" s="56" t="s">
        <v>144</v>
      </c>
      <c r="AB5" s="69" t="s">
        <v>146</v>
      </c>
      <c r="AC5" s="54" t="s">
        <v>123</v>
      </c>
      <c r="AD5" s="61" t="s">
        <v>147</v>
      </c>
    </row>
    <row r="6" spans="13:30" ht="12.75" customHeight="1">
      <c r="M6" s="25"/>
      <c r="N6" s="26"/>
      <c r="O6" s="27"/>
      <c r="P6" s="10"/>
      <c r="Q6" s="13"/>
      <c r="R6" s="13" t="s">
        <v>132</v>
      </c>
      <c r="S6" s="15">
        <f>AVERAGE(N7:N208)</f>
        <v>934.8791584158414</v>
      </c>
      <c r="T6" s="15">
        <f>AVERAGE(O7:O208)</f>
        <v>5167.680298507463</v>
      </c>
      <c r="U6" s="15"/>
      <c r="V6" s="13"/>
      <c r="W6" s="14"/>
      <c r="Y6" s="25"/>
      <c r="Z6" s="26"/>
      <c r="AA6" s="26"/>
      <c r="AB6" s="70"/>
      <c r="AC6" s="26"/>
      <c r="AD6" s="62"/>
    </row>
    <row r="7" spans="13:30" ht="12.75" customHeight="1">
      <c r="M7" s="28">
        <v>34394</v>
      </c>
      <c r="N7" s="34">
        <v>990.21</v>
      </c>
      <c r="O7" s="35">
        <v>5191</v>
      </c>
      <c r="Q7" s="13"/>
      <c r="R7" s="13"/>
      <c r="S7" s="15"/>
      <c r="T7" s="15"/>
      <c r="U7" s="15"/>
      <c r="V7" s="13"/>
      <c r="W7" s="14"/>
      <c r="Y7" s="28">
        <v>34394</v>
      </c>
      <c r="Z7" s="59">
        <f>N7</f>
        <v>990.21</v>
      </c>
      <c r="AA7" s="59">
        <f>O7</f>
        <v>5191</v>
      </c>
      <c r="AB7" s="71">
        <f>$T$31+$V$31*Z7</f>
        <v>6456.6464251409925</v>
      </c>
      <c r="AC7" s="65">
        <v>34394</v>
      </c>
      <c r="AD7" s="64">
        <f>AB7/AA7-1</f>
        <v>0.2438155317166235</v>
      </c>
    </row>
    <row r="8" spans="13:30" ht="12.75" customHeight="1">
      <c r="M8" s="28">
        <v>34425</v>
      </c>
      <c r="N8" s="34">
        <v>994.21</v>
      </c>
      <c r="O8" s="35">
        <v>7704</v>
      </c>
      <c r="Q8" s="13"/>
      <c r="R8" s="13" t="s">
        <v>131</v>
      </c>
      <c r="S8" s="15">
        <f>STDEV(N7:N208)</f>
        <v>103.36910226594838</v>
      </c>
      <c r="T8" s="15">
        <f>STDEV(O7:O208)</f>
        <v>3398.005085338591</v>
      </c>
      <c r="U8" s="15"/>
      <c r="V8" s="13"/>
      <c r="W8" s="14"/>
      <c r="Y8" s="28">
        <v>34425</v>
      </c>
      <c r="Z8" s="59">
        <f aca="true" t="shared" si="0" ref="Z8:Z71">N8</f>
        <v>994.21</v>
      </c>
      <c r="AA8" s="59">
        <f aca="true" t="shared" si="1" ref="AA8:AB71">O8</f>
        <v>7704</v>
      </c>
      <c r="AB8" s="71">
        <f aca="true" t="shared" si="2" ref="AB8:AB71">$T$31+$V$31*Z8</f>
        <v>6549.828895512281</v>
      </c>
      <c r="AC8" s="65">
        <v>34425</v>
      </c>
      <c r="AD8" s="64">
        <f aca="true" t="shared" si="3" ref="AD8:AD71">AB8/AA8-1</f>
        <v>-0.14981452550463648</v>
      </c>
    </row>
    <row r="9" spans="13:30" ht="12.75" customHeight="1">
      <c r="M9" s="28">
        <v>34455</v>
      </c>
      <c r="N9" s="34">
        <v>1019.39</v>
      </c>
      <c r="O9" s="35">
        <v>10196</v>
      </c>
      <c r="Q9" s="13"/>
      <c r="R9" s="13"/>
      <c r="S9" s="15"/>
      <c r="T9" s="15"/>
      <c r="U9" s="15"/>
      <c r="V9" s="13"/>
      <c r="W9" s="14"/>
      <c r="Y9" s="28">
        <v>34455</v>
      </c>
      <c r="Z9" s="59">
        <f t="shared" si="0"/>
        <v>1019.39</v>
      </c>
      <c r="AA9" s="59">
        <f t="shared" si="1"/>
        <v>10196</v>
      </c>
      <c r="AB9" s="71">
        <f t="shared" si="2"/>
        <v>7136.412546499516</v>
      </c>
      <c r="AC9" s="65">
        <v>34455</v>
      </c>
      <c r="AD9" s="64">
        <f t="shared" si="3"/>
        <v>-0.30007723161048294</v>
      </c>
    </row>
    <row r="10" spans="13:30" ht="12.75" customHeight="1">
      <c r="M10" s="28">
        <v>34516</v>
      </c>
      <c r="N10" s="34">
        <v>1077.83</v>
      </c>
      <c r="O10" s="35">
        <v>14386</v>
      </c>
      <c r="Q10" s="13"/>
      <c r="R10" s="13" t="s">
        <v>128</v>
      </c>
      <c r="S10" s="15">
        <f>MIN(N7:N208)</f>
        <v>806.67</v>
      </c>
      <c r="T10" s="15">
        <f>MIN(O7:O208)</f>
        <v>1867</v>
      </c>
      <c r="U10" s="15"/>
      <c r="V10" s="13"/>
      <c r="W10" s="14"/>
      <c r="Y10" s="28">
        <v>34516</v>
      </c>
      <c r="Z10" s="59">
        <f t="shared" si="0"/>
        <v>1077.83</v>
      </c>
      <c r="AA10" s="59">
        <f t="shared" si="1"/>
        <v>14386</v>
      </c>
      <c r="AB10" s="71">
        <f t="shared" si="2"/>
        <v>8497.80843862399</v>
      </c>
      <c r="AC10" s="65">
        <v>34516</v>
      </c>
      <c r="AD10" s="64">
        <f t="shared" si="3"/>
        <v>-0.40930012243681424</v>
      </c>
    </row>
    <row r="11" spans="13:30" ht="12.75" customHeight="1">
      <c r="M11" s="28">
        <v>34608</v>
      </c>
      <c r="N11" s="34">
        <v>1077.73</v>
      </c>
      <c r="O11" s="35">
        <v>15255</v>
      </c>
      <c r="Q11" s="13"/>
      <c r="R11" s="13"/>
      <c r="S11" s="15"/>
      <c r="T11" s="15"/>
      <c r="U11" s="15"/>
      <c r="V11" s="13"/>
      <c r="W11" s="14"/>
      <c r="Y11" s="28">
        <v>34608</v>
      </c>
      <c r="Z11" s="59">
        <f t="shared" si="0"/>
        <v>1077.73</v>
      </c>
      <c r="AA11" s="59">
        <f t="shared" si="1"/>
        <v>15255</v>
      </c>
      <c r="AB11" s="71">
        <f t="shared" si="2"/>
        <v>8495.478876864712</v>
      </c>
      <c r="AC11" s="65">
        <v>34608</v>
      </c>
      <c r="AD11" s="64">
        <f t="shared" si="3"/>
        <v>-0.4431020074162758</v>
      </c>
    </row>
    <row r="12" spans="13:30" ht="12.75" customHeight="1">
      <c r="M12" s="28">
        <v>34639</v>
      </c>
      <c r="N12" s="34">
        <v>1065.24</v>
      </c>
      <c r="O12" s="35">
        <v>9964</v>
      </c>
      <c r="Q12" s="13"/>
      <c r="R12" s="13" t="s">
        <v>124</v>
      </c>
      <c r="S12" s="15">
        <f>QUARTILE(N7:N208,1)</f>
        <v>846.06</v>
      </c>
      <c r="T12" s="15">
        <f>QUARTILE(O7:O208,1)</f>
        <v>3107</v>
      </c>
      <c r="U12" s="15"/>
      <c r="V12" s="13"/>
      <c r="W12" s="14"/>
      <c r="Y12" s="28">
        <v>34639</v>
      </c>
      <c r="Z12" s="59">
        <f t="shared" si="0"/>
        <v>1065.24</v>
      </c>
      <c r="AA12" s="59">
        <f t="shared" si="1"/>
        <v>9964</v>
      </c>
      <c r="AB12" s="71">
        <f t="shared" si="2"/>
        <v>8204.516613130374</v>
      </c>
      <c r="AC12" s="65">
        <v>34639</v>
      </c>
      <c r="AD12" s="64">
        <f t="shared" si="3"/>
        <v>-0.17658404123541005</v>
      </c>
    </row>
    <row r="13" spans="13:30" ht="12.75" customHeight="1">
      <c r="M13" s="28">
        <v>34669</v>
      </c>
      <c r="N13" s="34">
        <v>1065.41</v>
      </c>
      <c r="O13" s="35">
        <v>12615</v>
      </c>
      <c r="Q13" s="13"/>
      <c r="R13" s="13"/>
      <c r="S13" s="15"/>
      <c r="T13" s="15"/>
      <c r="U13" s="15"/>
      <c r="V13" s="13"/>
      <c r="W13" s="14"/>
      <c r="Y13" s="28">
        <v>34669</v>
      </c>
      <c r="Z13" s="59">
        <f t="shared" si="0"/>
        <v>1065.41</v>
      </c>
      <c r="AA13" s="59">
        <f t="shared" si="1"/>
        <v>12615</v>
      </c>
      <c r="AB13" s="71">
        <f t="shared" si="2"/>
        <v>8208.476868121154</v>
      </c>
      <c r="AC13" s="65">
        <v>34669</v>
      </c>
      <c r="AD13" s="64">
        <f t="shared" si="3"/>
        <v>-0.34930821497256015</v>
      </c>
    </row>
    <row r="14" spans="13:30" ht="12.75" customHeight="1">
      <c r="M14" s="28" t="s">
        <v>2</v>
      </c>
      <c r="N14" s="34">
        <v>1088.56</v>
      </c>
      <c r="O14" s="35">
        <v>12159</v>
      </c>
      <c r="Q14" s="13"/>
      <c r="R14" s="13" t="s">
        <v>125</v>
      </c>
      <c r="S14" s="15">
        <f>MEDIAN(N7:N208)</f>
        <v>883.205</v>
      </c>
      <c r="T14" s="15">
        <f>MEDIAN(O7:O208)</f>
        <v>4156</v>
      </c>
      <c r="U14" s="15"/>
      <c r="V14" s="13"/>
      <c r="W14" s="14"/>
      <c r="Y14" s="28" t="s">
        <v>2</v>
      </c>
      <c r="Z14" s="59">
        <f t="shared" si="0"/>
        <v>1088.56</v>
      </c>
      <c r="AA14" s="59">
        <f t="shared" si="1"/>
        <v>12159</v>
      </c>
      <c r="AB14" s="71">
        <f t="shared" si="2"/>
        <v>8747.770415394963</v>
      </c>
      <c r="AC14" s="65" t="s">
        <v>2</v>
      </c>
      <c r="AD14" s="64">
        <f t="shared" si="3"/>
        <v>-0.2805518204297258</v>
      </c>
    </row>
    <row r="15" spans="13:30" ht="12.75" customHeight="1">
      <c r="M15" s="28" t="s">
        <v>3</v>
      </c>
      <c r="N15" s="34">
        <v>1105.73</v>
      </c>
      <c r="O15" s="35">
        <v>16709</v>
      </c>
      <c r="Q15" s="13"/>
      <c r="R15" s="13"/>
      <c r="S15" s="15"/>
      <c r="T15" s="15"/>
      <c r="U15" s="15"/>
      <c r="V15" s="13"/>
      <c r="W15" s="14"/>
      <c r="Y15" s="28" t="s">
        <v>3</v>
      </c>
      <c r="Z15" s="59">
        <f t="shared" si="0"/>
        <v>1105.73</v>
      </c>
      <c r="AA15" s="59">
        <f t="shared" si="1"/>
        <v>16709</v>
      </c>
      <c r="AB15" s="71">
        <f t="shared" si="2"/>
        <v>9147.756169463708</v>
      </c>
      <c r="AC15" s="65" t="s">
        <v>3</v>
      </c>
      <c r="AD15" s="64">
        <f t="shared" si="3"/>
        <v>-0.452525215784086</v>
      </c>
    </row>
    <row r="16" spans="13:30" ht="12.75" customHeight="1">
      <c r="M16" s="28" t="s">
        <v>4</v>
      </c>
      <c r="N16" s="34">
        <v>1160.2</v>
      </c>
      <c r="O16" s="35">
        <v>17169</v>
      </c>
      <c r="Q16" s="13"/>
      <c r="R16" s="13" t="s">
        <v>126</v>
      </c>
      <c r="S16" s="15">
        <f>QUARTILE(N11:N212,3)</f>
        <v>1019.3375</v>
      </c>
      <c r="T16" s="15">
        <f>QUARTILE(O11:O212,3)</f>
        <v>5734</v>
      </c>
      <c r="U16" s="15"/>
      <c r="V16" s="13"/>
      <c r="W16" s="14"/>
      <c r="Y16" s="28" t="s">
        <v>4</v>
      </c>
      <c r="Z16" s="59">
        <f t="shared" si="0"/>
        <v>1160.2</v>
      </c>
      <c r="AA16" s="59">
        <f t="shared" si="1"/>
        <v>17169</v>
      </c>
      <c r="AB16" s="71">
        <f t="shared" si="2"/>
        <v>10416.66845974468</v>
      </c>
      <c r="AC16" s="65" t="s">
        <v>4</v>
      </c>
      <c r="AD16" s="64">
        <f t="shared" si="3"/>
        <v>-0.39328624499128195</v>
      </c>
    </row>
    <row r="17" spans="13:30" ht="12.75" customHeight="1">
      <c r="M17" s="28" t="s">
        <v>5</v>
      </c>
      <c r="N17" s="34">
        <v>1194.58</v>
      </c>
      <c r="O17" s="35">
        <v>20457</v>
      </c>
      <c r="Q17" s="13"/>
      <c r="R17" s="13"/>
      <c r="S17" s="15"/>
      <c r="T17" s="15"/>
      <c r="U17" s="15"/>
      <c r="V17" s="13"/>
      <c r="W17" s="14"/>
      <c r="Y17" s="28" t="s">
        <v>5</v>
      </c>
      <c r="Z17" s="59">
        <f t="shared" si="0"/>
        <v>1194.58</v>
      </c>
      <c r="AA17" s="59">
        <f t="shared" si="1"/>
        <v>20457</v>
      </c>
      <c r="AB17" s="71">
        <f t="shared" si="2"/>
        <v>11217.571792585873</v>
      </c>
      <c r="AC17" s="65" t="s">
        <v>5</v>
      </c>
      <c r="AD17" s="64">
        <f t="shared" si="3"/>
        <v>-0.4516511808874286</v>
      </c>
    </row>
    <row r="18" spans="13:30" ht="12.75" customHeight="1">
      <c r="M18" s="28" t="s">
        <v>6</v>
      </c>
      <c r="N18" s="34">
        <v>1170.1</v>
      </c>
      <c r="O18" s="35">
        <v>20108</v>
      </c>
      <c r="Q18" s="13"/>
      <c r="R18" s="13" t="s">
        <v>127</v>
      </c>
      <c r="S18" s="15">
        <f>MAX(N7:N208)</f>
        <v>1194.58</v>
      </c>
      <c r="T18" s="15">
        <f>MAX(O7:O208)</f>
        <v>20457</v>
      </c>
      <c r="U18" s="15"/>
      <c r="V18" s="13"/>
      <c r="W18" s="14"/>
      <c r="Y18" s="28" t="s">
        <v>6</v>
      </c>
      <c r="Z18" s="59">
        <f t="shared" si="0"/>
        <v>1170.1</v>
      </c>
      <c r="AA18" s="59">
        <f t="shared" si="1"/>
        <v>20108</v>
      </c>
      <c r="AB18" s="71">
        <f t="shared" si="2"/>
        <v>10647.29507391361</v>
      </c>
      <c r="AC18" s="65" t="s">
        <v>6</v>
      </c>
      <c r="AD18" s="64">
        <f t="shared" si="3"/>
        <v>-0.47049457559610053</v>
      </c>
    </row>
    <row r="19" spans="13:30" ht="12.75" customHeight="1">
      <c r="M19" s="28" t="s">
        <v>7</v>
      </c>
      <c r="N19" s="34">
        <v>1132.11</v>
      </c>
      <c r="O19" s="35">
        <v>15423</v>
      </c>
      <c r="Q19" s="17"/>
      <c r="R19" s="17"/>
      <c r="S19" s="18"/>
      <c r="T19" s="18"/>
      <c r="U19" s="18"/>
      <c r="V19" s="18"/>
      <c r="W19" s="18"/>
      <c r="Y19" s="28" t="s">
        <v>7</v>
      </c>
      <c r="Z19" s="59">
        <f t="shared" si="0"/>
        <v>1132.11</v>
      </c>
      <c r="AA19" s="59">
        <f t="shared" si="1"/>
        <v>15423</v>
      </c>
      <c r="AB19" s="71">
        <f t="shared" si="2"/>
        <v>9762.294561562328</v>
      </c>
      <c r="AC19" s="65" t="s">
        <v>7</v>
      </c>
      <c r="AD19" s="64">
        <f t="shared" si="3"/>
        <v>-0.36703011336560143</v>
      </c>
    </row>
    <row r="20" spans="13:30" ht="12.75" customHeight="1">
      <c r="M20" s="28" t="s">
        <v>8</v>
      </c>
      <c r="N20" s="34">
        <v>1149.37</v>
      </c>
      <c r="O20" s="35">
        <v>17250</v>
      </c>
      <c r="Q20" s="13"/>
      <c r="R20" s="13"/>
      <c r="S20" s="15"/>
      <c r="T20" s="15"/>
      <c r="U20" s="15"/>
      <c r="V20" s="15"/>
      <c r="W20" s="15"/>
      <c r="Y20" s="28" t="s">
        <v>8</v>
      </c>
      <c r="Z20" s="59">
        <f t="shared" si="0"/>
        <v>1149.37</v>
      </c>
      <c r="AA20" s="59">
        <f t="shared" si="1"/>
        <v>17250</v>
      </c>
      <c r="AB20" s="71">
        <f t="shared" si="2"/>
        <v>10164.376921214425</v>
      </c>
      <c r="AC20" s="65" t="s">
        <v>8</v>
      </c>
      <c r="AD20" s="64">
        <f t="shared" si="3"/>
        <v>-0.4107607581904681</v>
      </c>
    </row>
    <row r="21" spans="13:30" ht="12.75" customHeight="1">
      <c r="M21" s="28" t="s">
        <v>9</v>
      </c>
      <c r="N21" s="34">
        <v>1176.83</v>
      </c>
      <c r="O21" s="35">
        <v>17141</v>
      </c>
      <c r="Q21" s="13"/>
      <c r="R21" s="13" t="s">
        <v>133</v>
      </c>
      <c r="S21" s="15"/>
      <c r="T21" s="15"/>
      <c r="U21" s="16">
        <f>CORREL(N7:N208,O7:O208)</f>
        <v>0.708664942171745</v>
      </c>
      <c r="V21" s="13"/>
      <c r="W21" s="14"/>
      <c r="Y21" s="28" t="s">
        <v>9</v>
      </c>
      <c r="Z21" s="59">
        <f t="shared" si="0"/>
        <v>1176.83</v>
      </c>
      <c r="AA21" s="59">
        <f t="shared" si="1"/>
        <v>17141</v>
      </c>
      <c r="AB21" s="71">
        <f t="shared" si="2"/>
        <v>10804.074580313296</v>
      </c>
      <c r="AC21" s="65" t="s">
        <v>9</v>
      </c>
      <c r="AD21" s="64">
        <f t="shared" si="3"/>
        <v>-0.36969403300196624</v>
      </c>
    </row>
    <row r="22" spans="13:30" ht="12.75" customHeight="1">
      <c r="M22" s="50" t="s">
        <v>10</v>
      </c>
      <c r="N22" s="34">
        <v>1143.49</v>
      </c>
      <c r="O22" s="35">
        <v>11324</v>
      </c>
      <c r="Q22" s="13"/>
      <c r="R22" s="13"/>
      <c r="S22" s="15"/>
      <c r="T22" s="15"/>
      <c r="U22" s="15"/>
      <c r="V22" s="13"/>
      <c r="W22" s="14"/>
      <c r="Y22" s="50" t="s">
        <v>10</v>
      </c>
      <c r="Z22" s="59">
        <f t="shared" si="0"/>
        <v>1143.49</v>
      </c>
      <c r="AA22" s="59">
        <f t="shared" si="1"/>
        <v>11324</v>
      </c>
      <c r="AB22" s="71">
        <f t="shared" si="2"/>
        <v>10027.398689768637</v>
      </c>
      <c r="AC22" s="66" t="s">
        <v>10</v>
      </c>
      <c r="AD22" s="64">
        <f t="shared" si="3"/>
        <v>-0.11450029231997194</v>
      </c>
    </row>
    <row r="23" spans="13:30" ht="12.75" customHeight="1">
      <c r="M23" s="28">
        <v>34336</v>
      </c>
      <c r="N23" s="34">
        <v>1083.96</v>
      </c>
      <c r="O23" s="35">
        <v>12375</v>
      </c>
      <c r="Q23" s="13"/>
      <c r="R23" s="13" t="s">
        <v>134</v>
      </c>
      <c r="S23" s="15"/>
      <c r="T23" s="15"/>
      <c r="U23" s="15"/>
      <c r="V23" s="13"/>
      <c r="W23" s="14"/>
      <c r="Y23" s="28">
        <v>34336</v>
      </c>
      <c r="Z23" s="59">
        <f t="shared" si="0"/>
        <v>1083.96</v>
      </c>
      <c r="AA23" s="59">
        <f t="shared" si="1"/>
        <v>12375</v>
      </c>
      <c r="AB23" s="71">
        <f t="shared" si="2"/>
        <v>8640.610574467988</v>
      </c>
      <c r="AC23" s="65">
        <v>34336</v>
      </c>
      <c r="AD23" s="64">
        <f t="shared" si="3"/>
        <v>-0.30176884246723334</v>
      </c>
    </row>
    <row r="24" spans="13:30" ht="12.75" customHeight="1">
      <c r="M24" s="28">
        <v>34367</v>
      </c>
      <c r="N24" s="34">
        <v>1097.17</v>
      </c>
      <c r="O24" s="35">
        <v>9982</v>
      </c>
      <c r="Q24" s="13"/>
      <c r="R24" s="13"/>
      <c r="S24" s="15"/>
      <c r="T24" s="15"/>
      <c r="U24" s="15"/>
      <c r="V24" s="13"/>
      <c r="W24" s="14"/>
      <c r="Y24" s="28">
        <v>34367</v>
      </c>
      <c r="Z24" s="59">
        <f t="shared" si="0"/>
        <v>1097.17</v>
      </c>
      <c r="AA24" s="59">
        <f t="shared" si="1"/>
        <v>9982</v>
      </c>
      <c r="AB24" s="71">
        <f t="shared" si="2"/>
        <v>8948.345682869156</v>
      </c>
      <c r="AC24" s="65">
        <v>34367</v>
      </c>
      <c r="AD24" s="64">
        <f t="shared" si="3"/>
        <v>-0.10355182499808091</v>
      </c>
    </row>
    <row r="25" spans="13:30" ht="12.75" customHeight="1">
      <c r="M25" s="28">
        <v>34395</v>
      </c>
      <c r="N25" s="34">
        <v>1103.19</v>
      </c>
      <c r="O25" s="35">
        <v>10925</v>
      </c>
      <c r="Q25" s="13"/>
      <c r="R25" s="13" t="s">
        <v>135</v>
      </c>
      <c r="S25" s="15"/>
      <c r="T25" s="15"/>
      <c r="U25" s="15">
        <f>U21*(T8/S8)</f>
        <v>23.29561759282127</v>
      </c>
      <c r="V25" s="13"/>
      <c r="W25" s="14"/>
      <c r="Y25" s="28">
        <v>34395</v>
      </c>
      <c r="Z25" s="59">
        <f t="shared" si="0"/>
        <v>1103.19</v>
      </c>
      <c r="AA25" s="59">
        <f t="shared" si="1"/>
        <v>10925</v>
      </c>
      <c r="AB25" s="71">
        <f t="shared" si="2"/>
        <v>9088.58530077794</v>
      </c>
      <c r="AC25" s="65">
        <v>34395</v>
      </c>
      <c r="AD25" s="64">
        <f t="shared" si="3"/>
        <v>-0.16809287864732814</v>
      </c>
    </row>
    <row r="26" spans="13:30" ht="12.75" customHeight="1">
      <c r="M26" s="28">
        <v>34426</v>
      </c>
      <c r="N26" s="34">
        <v>1114.91</v>
      </c>
      <c r="O26" s="35">
        <v>9630</v>
      </c>
      <c r="Q26" s="13"/>
      <c r="R26" s="13"/>
      <c r="S26" s="15"/>
      <c r="T26" s="15"/>
      <c r="U26" s="15"/>
      <c r="V26" s="13"/>
      <c r="W26" s="14"/>
      <c r="Y26" s="28">
        <v>34426</v>
      </c>
      <c r="Z26" s="59">
        <f t="shared" si="0"/>
        <v>1114.91</v>
      </c>
      <c r="AA26" s="59">
        <f t="shared" si="1"/>
        <v>9630</v>
      </c>
      <c r="AB26" s="71">
        <f t="shared" si="2"/>
        <v>9361.609938965808</v>
      </c>
      <c r="AC26" s="65">
        <v>34426</v>
      </c>
      <c r="AD26" s="64">
        <f t="shared" si="3"/>
        <v>-0.02787020363802617</v>
      </c>
    </row>
    <row r="27" spans="13:30" ht="12.75" customHeight="1">
      <c r="M27" s="28">
        <v>34517</v>
      </c>
      <c r="N27" s="34">
        <v>1073.43</v>
      </c>
      <c r="O27" s="35">
        <v>7853</v>
      </c>
      <c r="Q27" s="13"/>
      <c r="R27" s="13" t="s">
        <v>136</v>
      </c>
      <c r="S27" s="15"/>
      <c r="T27" s="15"/>
      <c r="U27" s="15">
        <f>T6-U25*S6</f>
        <v>-16610.907071446556</v>
      </c>
      <c r="V27" s="13"/>
      <c r="W27" s="14"/>
      <c r="Y27" s="28">
        <v>34517</v>
      </c>
      <c r="Z27" s="59">
        <f t="shared" si="0"/>
        <v>1073.43</v>
      </c>
      <c r="AA27" s="59">
        <f t="shared" si="1"/>
        <v>7853</v>
      </c>
      <c r="AB27" s="71">
        <f t="shared" si="2"/>
        <v>8395.30772121558</v>
      </c>
      <c r="AC27" s="65">
        <v>34517</v>
      </c>
      <c r="AD27" s="64">
        <f t="shared" si="3"/>
        <v>0.06905739478104933</v>
      </c>
    </row>
    <row r="28" spans="13:30" ht="12.75" customHeight="1">
      <c r="M28" s="28">
        <v>34548</v>
      </c>
      <c r="N28" s="34">
        <v>1068.68</v>
      </c>
      <c r="O28" s="35">
        <v>8219</v>
      </c>
      <c r="Q28" s="13"/>
      <c r="R28" s="13"/>
      <c r="S28" s="15"/>
      <c r="T28" s="15"/>
      <c r="U28" s="15"/>
      <c r="V28" s="13"/>
      <c r="W28" s="14"/>
      <c r="Y28" s="28">
        <v>34548</v>
      </c>
      <c r="Z28" s="59">
        <f t="shared" si="0"/>
        <v>1068.68</v>
      </c>
      <c r="AA28" s="59">
        <f t="shared" si="1"/>
        <v>8219</v>
      </c>
      <c r="AB28" s="71">
        <f t="shared" si="2"/>
        <v>8284.65353764968</v>
      </c>
      <c r="AC28" s="65">
        <v>34548</v>
      </c>
      <c r="AD28" s="64">
        <f t="shared" si="3"/>
        <v>0.00798802015448108</v>
      </c>
    </row>
    <row r="29" spans="13:30" ht="12.75" customHeight="1">
      <c r="M29" s="28">
        <v>34579</v>
      </c>
      <c r="N29" s="34">
        <v>1058.39</v>
      </c>
      <c r="O29" s="35">
        <v>11349</v>
      </c>
      <c r="Q29" s="36"/>
      <c r="R29" s="37"/>
      <c r="S29" s="38"/>
      <c r="T29" s="38"/>
      <c r="U29" s="38"/>
      <c r="V29" s="38"/>
      <c r="W29" s="38"/>
      <c r="Y29" s="28">
        <v>34579</v>
      </c>
      <c r="Z29" s="59">
        <f t="shared" si="0"/>
        <v>1058.39</v>
      </c>
      <c r="AA29" s="59">
        <f t="shared" si="1"/>
        <v>11349</v>
      </c>
      <c r="AB29" s="71">
        <f t="shared" si="2"/>
        <v>8044.94163261955</v>
      </c>
      <c r="AC29" s="65">
        <v>34579</v>
      </c>
      <c r="AD29" s="64">
        <f t="shared" si="3"/>
        <v>-0.2911321144929465</v>
      </c>
    </row>
    <row r="30" spans="13:30" ht="12.75" customHeight="1">
      <c r="M30" s="28">
        <v>34609</v>
      </c>
      <c r="N30" s="34">
        <v>1068.33</v>
      </c>
      <c r="O30" s="35">
        <v>5921</v>
      </c>
      <c r="Q30" s="36"/>
      <c r="R30" s="39"/>
      <c r="S30" s="40"/>
      <c r="T30" s="40"/>
      <c r="U30" s="40"/>
      <c r="V30" s="40"/>
      <c r="W30" s="40"/>
      <c r="Y30" s="28">
        <v>34609</v>
      </c>
      <c r="Z30" s="59">
        <f t="shared" si="0"/>
        <v>1068.33</v>
      </c>
      <c r="AA30" s="59">
        <f t="shared" si="1"/>
        <v>5921</v>
      </c>
      <c r="AB30" s="71">
        <f t="shared" si="2"/>
        <v>8276.500071492188</v>
      </c>
      <c r="AC30" s="65">
        <v>34609</v>
      </c>
      <c r="AD30" s="64">
        <f t="shared" si="3"/>
        <v>0.3978213260415788</v>
      </c>
    </row>
    <row r="31" spans="13:30" ht="12.75" customHeight="1">
      <c r="M31" s="28">
        <v>34640</v>
      </c>
      <c r="N31" s="34">
        <v>1061.57</v>
      </c>
      <c r="O31" s="35">
        <v>5822</v>
      </c>
      <c r="Q31" s="36"/>
      <c r="R31" s="41" t="s">
        <v>137</v>
      </c>
      <c r="S31" s="42" t="s">
        <v>140</v>
      </c>
      <c r="T31" s="42">
        <f>U27</f>
        <v>-16610.907071446556</v>
      </c>
      <c r="U31" s="42" t="s">
        <v>138</v>
      </c>
      <c r="V31" s="43">
        <f>U25</f>
        <v>23.29561759282127</v>
      </c>
      <c r="W31" s="44" t="s">
        <v>139</v>
      </c>
      <c r="Y31" s="28">
        <v>34640</v>
      </c>
      <c r="Z31" s="59">
        <f t="shared" si="0"/>
        <v>1061.57</v>
      </c>
      <c r="AA31" s="59">
        <f t="shared" si="1"/>
        <v>5822</v>
      </c>
      <c r="AB31" s="71">
        <f t="shared" si="2"/>
        <v>8119.021696564716</v>
      </c>
      <c r="AC31" s="65">
        <v>34640</v>
      </c>
      <c r="AD31" s="64">
        <f t="shared" si="3"/>
        <v>0.3945416861155473</v>
      </c>
    </row>
    <row r="32" spans="13:30" ht="12.75" customHeight="1">
      <c r="M32" s="28" t="s">
        <v>11</v>
      </c>
      <c r="N32" s="34">
        <v>1018.55</v>
      </c>
      <c r="O32" s="35">
        <v>6481</v>
      </c>
      <c r="Q32" s="36"/>
      <c r="R32" s="45"/>
      <c r="S32" s="46"/>
      <c r="T32" s="46"/>
      <c r="U32" s="46"/>
      <c r="V32" s="45"/>
      <c r="W32" s="47"/>
      <c r="Y32" s="28" t="s">
        <v>11</v>
      </c>
      <c r="Z32" s="59">
        <f t="shared" si="0"/>
        <v>1018.55</v>
      </c>
      <c r="AA32" s="59">
        <f t="shared" si="1"/>
        <v>6481</v>
      </c>
      <c r="AB32" s="71">
        <f t="shared" si="2"/>
        <v>7116.844227721547</v>
      </c>
      <c r="AC32" s="65" t="s">
        <v>11</v>
      </c>
      <c r="AD32" s="64">
        <f t="shared" si="3"/>
        <v>0.09810896894330301</v>
      </c>
    </row>
    <row r="33" spans="13:30" ht="12.75" customHeight="1">
      <c r="M33" s="28" t="s">
        <v>12</v>
      </c>
      <c r="N33" s="34">
        <v>1008.72</v>
      </c>
      <c r="O33" s="35">
        <v>7163</v>
      </c>
      <c r="Q33" s="36"/>
      <c r="R33" s="48"/>
      <c r="S33" s="49"/>
      <c r="T33" s="49"/>
      <c r="U33" s="49"/>
      <c r="V33" s="48"/>
      <c r="W33" s="49"/>
      <c r="Y33" s="28" t="s">
        <v>12</v>
      </c>
      <c r="Z33" s="59">
        <f t="shared" si="0"/>
        <v>1008.72</v>
      </c>
      <c r="AA33" s="59">
        <f t="shared" si="1"/>
        <v>7163</v>
      </c>
      <c r="AB33" s="71">
        <f t="shared" si="2"/>
        <v>6887.848306784115</v>
      </c>
      <c r="AC33" s="65" t="s">
        <v>12</v>
      </c>
      <c r="AD33" s="64">
        <f t="shared" si="3"/>
        <v>-0.038412912636588636</v>
      </c>
    </row>
    <row r="34" spans="13:30" ht="12.75" customHeight="1">
      <c r="M34" s="28" t="s">
        <v>13</v>
      </c>
      <c r="N34" s="34">
        <v>1031.35</v>
      </c>
      <c r="O34" s="35">
        <v>5412</v>
      </c>
      <c r="Q34" s="13"/>
      <c r="R34" s="13"/>
      <c r="S34" s="14"/>
      <c r="T34" s="14"/>
      <c r="U34" s="14"/>
      <c r="V34" s="13"/>
      <c r="W34" s="14"/>
      <c r="Y34" s="28" t="s">
        <v>13</v>
      </c>
      <c r="Z34" s="59">
        <f t="shared" si="0"/>
        <v>1031.35</v>
      </c>
      <c r="AA34" s="59">
        <f t="shared" si="1"/>
        <v>5412</v>
      </c>
      <c r="AB34" s="71">
        <f t="shared" si="2"/>
        <v>7415.028132909658</v>
      </c>
      <c r="AC34" s="65" t="s">
        <v>13</v>
      </c>
      <c r="AD34" s="64">
        <f t="shared" si="3"/>
        <v>0.37010867200843633</v>
      </c>
    </row>
    <row r="35" spans="13:30" ht="12.75" customHeight="1">
      <c r="M35" s="28" t="s">
        <v>14</v>
      </c>
      <c r="N35" s="34">
        <v>1030.41</v>
      </c>
      <c r="O35" s="35">
        <v>7677</v>
      </c>
      <c r="Q35" s="13"/>
      <c r="R35" s="13"/>
      <c r="S35" s="14"/>
      <c r="T35" s="14"/>
      <c r="U35" s="14"/>
      <c r="V35" s="13"/>
      <c r="W35" s="14"/>
      <c r="Y35" s="28" t="s">
        <v>14</v>
      </c>
      <c r="Z35" s="59">
        <f t="shared" si="0"/>
        <v>1030.41</v>
      </c>
      <c r="AA35" s="59">
        <f t="shared" si="1"/>
        <v>7677</v>
      </c>
      <c r="AB35" s="71">
        <f t="shared" si="2"/>
        <v>7393.130252372412</v>
      </c>
      <c r="AC35" s="65" t="s">
        <v>14</v>
      </c>
      <c r="AD35" s="64">
        <f t="shared" si="3"/>
        <v>-0.036976650726532334</v>
      </c>
    </row>
    <row r="36" spans="13:30" ht="12.75" customHeight="1">
      <c r="M36" s="28" t="s">
        <v>15</v>
      </c>
      <c r="N36" s="34">
        <v>1067.35</v>
      </c>
      <c r="O36" s="35">
        <v>9947</v>
      </c>
      <c r="Y36" s="28" t="s">
        <v>15</v>
      </c>
      <c r="Z36" s="59">
        <f t="shared" si="0"/>
        <v>1067.35</v>
      </c>
      <c r="AA36" s="59">
        <f t="shared" si="1"/>
        <v>9947</v>
      </c>
      <c r="AB36" s="71">
        <f t="shared" si="2"/>
        <v>8253.670366251223</v>
      </c>
      <c r="AC36" s="65" t="s">
        <v>15</v>
      </c>
      <c r="AD36" s="64">
        <f t="shared" si="3"/>
        <v>-0.17023520998781316</v>
      </c>
    </row>
    <row r="37" spans="13:30" ht="12.75" customHeight="1">
      <c r="M37" s="28" t="s">
        <v>16</v>
      </c>
      <c r="N37" s="34">
        <v>1119.17</v>
      </c>
      <c r="O37" s="35">
        <v>6863</v>
      </c>
      <c r="Y37" s="28" t="s">
        <v>16</v>
      </c>
      <c r="Z37" s="59">
        <f t="shared" si="0"/>
        <v>1119.17</v>
      </c>
      <c r="AA37" s="59">
        <f t="shared" si="1"/>
        <v>6863</v>
      </c>
      <c r="AB37" s="71">
        <f t="shared" si="2"/>
        <v>9460.849269911225</v>
      </c>
      <c r="AC37" s="65" t="s">
        <v>16</v>
      </c>
      <c r="AD37" s="64">
        <f t="shared" si="3"/>
        <v>0.3785296910842524</v>
      </c>
    </row>
    <row r="38" spans="13:30" ht="12.75" customHeight="1">
      <c r="M38" s="28" t="s">
        <v>17</v>
      </c>
      <c r="N38" s="34">
        <v>1094.44</v>
      </c>
      <c r="O38" s="35">
        <v>11487</v>
      </c>
      <c r="Y38" s="28" t="s">
        <v>17</v>
      </c>
      <c r="Z38" s="59">
        <f t="shared" si="0"/>
        <v>1094.44</v>
      </c>
      <c r="AA38" s="59">
        <f t="shared" si="1"/>
        <v>11487</v>
      </c>
      <c r="AB38" s="71">
        <f t="shared" si="2"/>
        <v>8884.748646840755</v>
      </c>
      <c r="AC38" s="65" t="s">
        <v>17</v>
      </c>
      <c r="AD38" s="64">
        <f t="shared" si="3"/>
        <v>-0.22653881371630935</v>
      </c>
    </row>
    <row r="39" spans="13:30" ht="12.75" customHeight="1">
      <c r="M39" s="28" t="s">
        <v>18</v>
      </c>
      <c r="N39" s="34">
        <v>1074.86</v>
      </c>
      <c r="O39" s="35">
        <v>5204</v>
      </c>
      <c r="Y39" s="28" t="s">
        <v>18</v>
      </c>
      <c r="Z39" s="59">
        <f t="shared" si="0"/>
        <v>1074.86</v>
      </c>
      <c r="AA39" s="59">
        <f t="shared" si="1"/>
        <v>5204</v>
      </c>
      <c r="AB39" s="71">
        <f t="shared" si="2"/>
        <v>8428.620454373311</v>
      </c>
      <c r="AC39" s="65" t="s">
        <v>18</v>
      </c>
      <c r="AD39" s="64">
        <f t="shared" si="3"/>
        <v>0.6196426699410666</v>
      </c>
    </row>
    <row r="40" spans="13:30" ht="12.75" customHeight="1">
      <c r="M40" s="28" t="s">
        <v>19</v>
      </c>
      <c r="N40" s="34">
        <v>1064.75</v>
      </c>
      <c r="O40" s="35">
        <v>6735</v>
      </c>
      <c r="Y40" s="28" t="s">
        <v>19</v>
      </c>
      <c r="Z40" s="59">
        <f t="shared" si="0"/>
        <v>1064.75</v>
      </c>
      <c r="AA40" s="59">
        <f t="shared" si="1"/>
        <v>6735</v>
      </c>
      <c r="AB40" s="71">
        <f t="shared" si="2"/>
        <v>8193.10176050989</v>
      </c>
      <c r="AC40" s="65" t="s">
        <v>19</v>
      </c>
      <c r="AD40" s="64">
        <f t="shared" si="3"/>
        <v>0.2164961782494268</v>
      </c>
    </row>
    <row r="41" spans="13:30" ht="12.75" customHeight="1">
      <c r="M41" s="28" t="s">
        <v>20</v>
      </c>
      <c r="N41" s="34">
        <v>1068.9</v>
      </c>
      <c r="O41" s="35">
        <v>4514</v>
      </c>
      <c r="Y41" s="28" t="s">
        <v>20</v>
      </c>
      <c r="Z41" s="59">
        <f t="shared" si="0"/>
        <v>1068.9</v>
      </c>
      <c r="AA41" s="59">
        <f t="shared" si="1"/>
        <v>4514</v>
      </c>
      <c r="AB41" s="71">
        <f t="shared" si="2"/>
        <v>8289.7785735201</v>
      </c>
      <c r="AC41" s="65" t="s">
        <v>20</v>
      </c>
      <c r="AD41" s="64">
        <f t="shared" si="3"/>
        <v>0.8364595865130926</v>
      </c>
    </row>
    <row r="42" spans="13:30" ht="12.75" customHeight="1">
      <c r="M42" s="28" t="s">
        <v>21</v>
      </c>
      <c r="N42" s="34">
        <v>1066.21</v>
      </c>
      <c r="O42" s="35">
        <v>4966</v>
      </c>
      <c r="Y42" s="28" t="s">
        <v>21</v>
      </c>
      <c r="Z42" s="59">
        <f t="shared" si="0"/>
        <v>1066.21</v>
      </c>
      <c r="AA42" s="59">
        <f t="shared" si="1"/>
        <v>4966</v>
      </c>
      <c r="AB42" s="71">
        <f t="shared" si="2"/>
        <v>8227.11336219541</v>
      </c>
      <c r="AC42" s="65" t="s">
        <v>21</v>
      </c>
      <c r="AD42" s="64">
        <f t="shared" si="3"/>
        <v>0.6566881518718104</v>
      </c>
    </row>
    <row r="43" spans="13:30" ht="12.75" customHeight="1">
      <c r="M43" s="28">
        <v>34337</v>
      </c>
      <c r="N43" s="34">
        <v>1085.4</v>
      </c>
      <c r="O43" s="35">
        <v>5114</v>
      </c>
      <c r="Y43" s="28">
        <v>34337</v>
      </c>
      <c r="Z43" s="59">
        <f t="shared" si="0"/>
        <v>1085.4</v>
      </c>
      <c r="AA43" s="59">
        <f t="shared" si="1"/>
        <v>5114</v>
      </c>
      <c r="AB43" s="71">
        <f t="shared" si="2"/>
        <v>8674.156263801651</v>
      </c>
      <c r="AC43" s="65">
        <v>34337</v>
      </c>
      <c r="AD43" s="64">
        <f t="shared" si="3"/>
        <v>0.6961588314043119</v>
      </c>
    </row>
    <row r="44" spans="13:30" ht="12.75" customHeight="1">
      <c r="M44" s="28">
        <v>34368</v>
      </c>
      <c r="N44" s="34">
        <v>1077.68</v>
      </c>
      <c r="O44" s="35">
        <v>5749</v>
      </c>
      <c r="Y44" s="28">
        <v>34368</v>
      </c>
      <c r="Z44" s="59">
        <f t="shared" si="0"/>
        <v>1077.68</v>
      </c>
      <c r="AA44" s="59">
        <f t="shared" si="1"/>
        <v>5749</v>
      </c>
      <c r="AB44" s="71">
        <f t="shared" si="2"/>
        <v>8494.314095985072</v>
      </c>
      <c r="AC44" s="65">
        <v>34368</v>
      </c>
      <c r="AD44" s="64">
        <f t="shared" si="3"/>
        <v>0.4775289782544916</v>
      </c>
    </row>
    <row r="45" spans="13:30" ht="12.75" customHeight="1">
      <c r="M45" s="28">
        <v>34396</v>
      </c>
      <c r="N45" s="34">
        <v>1076.18</v>
      </c>
      <c r="O45" s="35">
        <v>4274</v>
      </c>
      <c r="Y45" s="28">
        <v>34396</v>
      </c>
      <c r="Z45" s="59">
        <f t="shared" si="0"/>
        <v>1076.18</v>
      </c>
      <c r="AA45" s="59">
        <f t="shared" si="1"/>
        <v>4274</v>
      </c>
      <c r="AB45" s="71">
        <f t="shared" si="2"/>
        <v>8459.370669595839</v>
      </c>
      <c r="AC45" s="65">
        <v>34396</v>
      </c>
      <c r="AD45" s="64">
        <f t="shared" si="3"/>
        <v>0.9792631421609357</v>
      </c>
    </row>
    <row r="46" spans="13:30" ht="12.75" customHeight="1">
      <c r="M46" s="28">
        <v>34427</v>
      </c>
      <c r="N46" s="34">
        <v>1080.24</v>
      </c>
      <c r="O46" s="35">
        <v>5357</v>
      </c>
      <c r="Y46" s="28">
        <v>34427</v>
      </c>
      <c r="Z46" s="59">
        <f t="shared" si="0"/>
        <v>1080.24</v>
      </c>
      <c r="AA46" s="59">
        <f t="shared" si="1"/>
        <v>5357</v>
      </c>
      <c r="AB46" s="71">
        <f t="shared" si="2"/>
        <v>8553.950877022693</v>
      </c>
      <c r="AC46" s="65">
        <v>34427</v>
      </c>
      <c r="AD46" s="64">
        <f t="shared" si="3"/>
        <v>0.5967800778463119</v>
      </c>
    </row>
    <row r="47" spans="13:30" ht="12.75" customHeight="1">
      <c r="M47" s="28">
        <v>34518</v>
      </c>
      <c r="N47" s="34">
        <v>1074.75</v>
      </c>
      <c r="O47" s="35">
        <v>3446</v>
      </c>
      <c r="Y47" s="28">
        <v>34518</v>
      </c>
      <c r="Z47" s="59">
        <f t="shared" si="0"/>
        <v>1074.75</v>
      </c>
      <c r="AA47" s="59">
        <f t="shared" si="1"/>
        <v>3446</v>
      </c>
      <c r="AB47" s="71">
        <f t="shared" si="2"/>
        <v>8426.057936438105</v>
      </c>
      <c r="AC47" s="65">
        <v>34518</v>
      </c>
      <c r="AD47" s="64">
        <f t="shared" si="3"/>
        <v>1.4451706141724041</v>
      </c>
    </row>
    <row r="48" spans="13:30" ht="12.75" customHeight="1">
      <c r="M48" s="28">
        <v>34549</v>
      </c>
      <c r="N48" s="34">
        <v>1075.19</v>
      </c>
      <c r="O48" s="35">
        <v>3942</v>
      </c>
      <c r="Y48" s="28">
        <v>34549</v>
      </c>
      <c r="Z48" s="59">
        <f t="shared" si="0"/>
        <v>1075.19</v>
      </c>
      <c r="AA48" s="59">
        <f t="shared" si="1"/>
        <v>3942</v>
      </c>
      <c r="AB48" s="71">
        <f t="shared" si="2"/>
        <v>8436.308008178945</v>
      </c>
      <c r="AC48" s="65">
        <v>34549</v>
      </c>
      <c r="AD48" s="64">
        <f t="shared" si="3"/>
        <v>1.1401085764025733</v>
      </c>
    </row>
    <row r="49" spans="13:30" ht="12.75" customHeight="1">
      <c r="M49" s="28">
        <v>34580</v>
      </c>
      <c r="N49" s="34">
        <v>1068.41</v>
      </c>
      <c r="O49" s="35">
        <v>3123</v>
      </c>
      <c r="Y49" s="28">
        <v>34580</v>
      </c>
      <c r="Z49" s="59">
        <f t="shared" si="0"/>
        <v>1068.41</v>
      </c>
      <c r="AA49" s="59">
        <f t="shared" si="1"/>
        <v>3123</v>
      </c>
      <c r="AB49" s="71">
        <f t="shared" si="2"/>
        <v>8278.363720899619</v>
      </c>
      <c r="AC49" s="65">
        <v>34580</v>
      </c>
      <c r="AD49" s="64">
        <f t="shared" si="3"/>
        <v>1.6507728853344923</v>
      </c>
    </row>
    <row r="50" spans="13:30" ht="12.75" customHeight="1">
      <c r="M50" s="28">
        <v>34610</v>
      </c>
      <c r="N50" s="34">
        <v>1070.2</v>
      </c>
      <c r="O50" s="35">
        <v>2961</v>
      </c>
      <c r="Y50" s="28">
        <v>34610</v>
      </c>
      <c r="Z50" s="59">
        <f t="shared" si="0"/>
        <v>1070.2</v>
      </c>
      <c r="AA50" s="59">
        <f t="shared" si="1"/>
        <v>2961</v>
      </c>
      <c r="AB50" s="71">
        <f t="shared" si="2"/>
        <v>8320.062876390766</v>
      </c>
      <c r="AC50" s="65">
        <v>34610</v>
      </c>
      <c r="AD50" s="64">
        <f t="shared" si="3"/>
        <v>1.8098827681157603</v>
      </c>
    </row>
    <row r="51" spans="13:30" ht="12.75" customHeight="1">
      <c r="M51" s="28">
        <v>34641</v>
      </c>
      <c r="N51" s="34">
        <v>1074.53</v>
      </c>
      <c r="O51" s="35">
        <v>3996</v>
      </c>
      <c r="Y51" s="28">
        <v>34641</v>
      </c>
      <c r="Z51" s="59">
        <f t="shared" si="0"/>
        <v>1074.53</v>
      </c>
      <c r="AA51" s="59">
        <f t="shared" si="1"/>
        <v>3996</v>
      </c>
      <c r="AB51" s="71">
        <f t="shared" si="2"/>
        <v>8420.932900567681</v>
      </c>
      <c r="AC51" s="65">
        <v>34641</v>
      </c>
      <c r="AD51" s="64">
        <f t="shared" si="3"/>
        <v>1.107340565707628</v>
      </c>
    </row>
    <row r="52" spans="13:30" ht="12.75" customHeight="1">
      <c r="M52" s="28" t="s">
        <v>22</v>
      </c>
      <c r="N52" s="34">
        <v>1087.46</v>
      </c>
      <c r="O52" s="35">
        <v>4731</v>
      </c>
      <c r="Y52" s="28" t="s">
        <v>22</v>
      </c>
      <c r="Z52" s="59">
        <f t="shared" si="0"/>
        <v>1087.46</v>
      </c>
      <c r="AA52" s="59">
        <f t="shared" si="1"/>
        <v>4731</v>
      </c>
      <c r="AB52" s="71">
        <f t="shared" si="2"/>
        <v>8722.145236042863</v>
      </c>
      <c r="AC52" s="65" t="s">
        <v>22</v>
      </c>
      <c r="AD52" s="64">
        <f t="shared" si="3"/>
        <v>0.8436155645831458</v>
      </c>
    </row>
    <row r="53" spans="13:30" ht="12.75" customHeight="1">
      <c r="M53" s="28" t="s">
        <v>23</v>
      </c>
      <c r="N53" s="34">
        <v>1087.73</v>
      </c>
      <c r="O53" s="35">
        <v>5106</v>
      </c>
      <c r="Y53" s="28" t="s">
        <v>23</v>
      </c>
      <c r="Z53" s="59">
        <f t="shared" si="0"/>
        <v>1087.73</v>
      </c>
      <c r="AA53" s="59">
        <f t="shared" si="1"/>
        <v>5106</v>
      </c>
      <c r="AB53" s="71">
        <f t="shared" si="2"/>
        <v>8728.435052792924</v>
      </c>
      <c r="AC53" s="65" t="s">
        <v>23</v>
      </c>
      <c r="AD53" s="64">
        <f t="shared" si="3"/>
        <v>0.7094467396774233</v>
      </c>
    </row>
    <row r="54" spans="13:30" ht="12.75" customHeight="1">
      <c r="M54" s="28" t="s">
        <v>24</v>
      </c>
      <c r="N54" s="34">
        <v>1089.68</v>
      </c>
      <c r="O54" s="35">
        <v>5827</v>
      </c>
      <c r="Y54" s="28" t="s">
        <v>24</v>
      </c>
      <c r="Z54" s="59">
        <f t="shared" si="0"/>
        <v>1089.68</v>
      </c>
      <c r="AA54" s="59">
        <f t="shared" si="1"/>
        <v>5827</v>
      </c>
      <c r="AB54" s="71">
        <f t="shared" si="2"/>
        <v>8773.861507098925</v>
      </c>
      <c r="AC54" s="65" t="s">
        <v>24</v>
      </c>
      <c r="AD54" s="64">
        <f t="shared" si="3"/>
        <v>0.5057253315769565</v>
      </c>
    </row>
    <row r="55" spans="13:30" ht="12.75" customHeight="1">
      <c r="M55" s="28" t="s">
        <v>25</v>
      </c>
      <c r="N55" s="34">
        <v>1080.91</v>
      </c>
      <c r="O55" s="35">
        <v>6476</v>
      </c>
      <c r="Y55" s="28" t="s">
        <v>25</v>
      </c>
      <c r="Z55" s="59">
        <f t="shared" si="0"/>
        <v>1080.91</v>
      </c>
      <c r="AA55" s="59">
        <f t="shared" si="1"/>
        <v>6476</v>
      </c>
      <c r="AB55" s="71">
        <f t="shared" si="2"/>
        <v>8569.558940809886</v>
      </c>
      <c r="AC55" s="65" t="s">
        <v>25</v>
      </c>
      <c r="AD55" s="64">
        <f t="shared" si="3"/>
        <v>0.3232796387909027</v>
      </c>
    </row>
    <row r="56" spans="13:30" ht="12.75" customHeight="1">
      <c r="M56" s="28" t="s">
        <v>26</v>
      </c>
      <c r="N56" s="34">
        <v>1074.83</v>
      </c>
      <c r="O56" s="35">
        <v>7288</v>
      </c>
      <c r="Y56" s="28" t="s">
        <v>26</v>
      </c>
      <c r="Z56" s="59">
        <f t="shared" si="0"/>
        <v>1074.83</v>
      </c>
      <c r="AA56" s="59">
        <f t="shared" si="1"/>
        <v>7288</v>
      </c>
      <c r="AB56" s="71">
        <f t="shared" si="2"/>
        <v>8427.921585845528</v>
      </c>
      <c r="AC56" s="65" t="s">
        <v>26</v>
      </c>
      <c r="AD56" s="64">
        <f t="shared" si="3"/>
        <v>0.1564107554672789</v>
      </c>
    </row>
    <row r="57" spans="13:30" ht="12.75" customHeight="1">
      <c r="M57" s="28" t="s">
        <v>27</v>
      </c>
      <c r="N57" s="34">
        <v>1070.71</v>
      </c>
      <c r="O57" s="35">
        <v>7173</v>
      </c>
      <c r="Y57" s="28" t="s">
        <v>27</v>
      </c>
      <c r="Z57" s="59">
        <f t="shared" si="0"/>
        <v>1070.71</v>
      </c>
      <c r="AA57" s="59">
        <f t="shared" si="1"/>
        <v>7173</v>
      </c>
      <c r="AB57" s="71">
        <f t="shared" si="2"/>
        <v>8331.943641363105</v>
      </c>
      <c r="AC57" s="65" t="s">
        <v>27</v>
      </c>
      <c r="AD57" s="64">
        <f t="shared" si="3"/>
        <v>0.16157028319574862</v>
      </c>
    </row>
    <row r="58" spans="13:30" ht="12.75" customHeight="1">
      <c r="M58" s="28" t="s">
        <v>28</v>
      </c>
      <c r="N58" s="34">
        <v>1068.25</v>
      </c>
      <c r="O58" s="35">
        <v>7025</v>
      </c>
      <c r="Y58" s="28" t="s">
        <v>28</v>
      </c>
      <c r="Z58" s="59">
        <f t="shared" si="0"/>
        <v>1068.25</v>
      </c>
      <c r="AA58" s="59">
        <f t="shared" si="1"/>
        <v>7025</v>
      </c>
      <c r="AB58" s="71">
        <f t="shared" si="2"/>
        <v>8274.636422084764</v>
      </c>
      <c r="AC58" s="65" t="s">
        <v>28</v>
      </c>
      <c r="AD58" s="64">
        <f t="shared" si="3"/>
        <v>0.1778841881971196</v>
      </c>
    </row>
    <row r="59" spans="13:30" ht="12.75" customHeight="1">
      <c r="M59" s="28" t="s">
        <v>29</v>
      </c>
      <c r="N59" s="34">
        <v>1059.15</v>
      </c>
      <c r="O59" s="35">
        <v>7391</v>
      </c>
      <c r="Y59" s="28" t="s">
        <v>29</v>
      </c>
      <c r="Z59" s="59">
        <f t="shared" si="0"/>
        <v>1059.15</v>
      </c>
      <c r="AA59" s="59">
        <f t="shared" si="1"/>
        <v>7391</v>
      </c>
      <c r="AB59" s="71">
        <f t="shared" si="2"/>
        <v>8062.646301990095</v>
      </c>
      <c r="AC59" s="65" t="s">
        <v>29</v>
      </c>
      <c r="AD59" s="64">
        <f t="shared" si="3"/>
        <v>0.09087353565012779</v>
      </c>
    </row>
    <row r="60" spans="13:30" ht="12.75" customHeight="1">
      <c r="M60" s="28" t="s">
        <v>30</v>
      </c>
      <c r="N60" s="34">
        <v>1040.54</v>
      </c>
      <c r="O60" s="35">
        <v>4708</v>
      </c>
      <c r="Y60" s="28" t="s">
        <v>30</v>
      </c>
      <c r="Z60" s="59">
        <f t="shared" si="0"/>
        <v>1040.54</v>
      </c>
      <c r="AA60" s="59">
        <f t="shared" si="1"/>
        <v>4708</v>
      </c>
      <c r="AB60" s="71">
        <f t="shared" si="2"/>
        <v>7629.114858587687</v>
      </c>
      <c r="AC60" s="65" t="s">
        <v>30</v>
      </c>
      <c r="AD60" s="64">
        <f t="shared" si="3"/>
        <v>0.6204577014842156</v>
      </c>
    </row>
    <row r="61" spans="13:30" ht="12.75" customHeight="1">
      <c r="M61" s="28" t="s">
        <v>31</v>
      </c>
      <c r="N61" s="34">
        <v>1039.22</v>
      </c>
      <c r="O61" s="35">
        <v>4827</v>
      </c>
      <c r="Y61" s="28" t="s">
        <v>31</v>
      </c>
      <c r="Z61" s="59">
        <f t="shared" si="0"/>
        <v>1039.22</v>
      </c>
      <c r="AA61" s="59">
        <f t="shared" si="1"/>
        <v>4827</v>
      </c>
      <c r="AB61" s="71">
        <f t="shared" si="2"/>
        <v>7598.364643365163</v>
      </c>
      <c r="AC61" s="65" t="s">
        <v>31</v>
      </c>
      <c r="AD61" s="64">
        <f t="shared" si="3"/>
        <v>0.574138107181513</v>
      </c>
    </row>
    <row r="62" spans="13:30" ht="12.75" customHeight="1">
      <c r="M62" s="28" t="s">
        <v>32</v>
      </c>
      <c r="N62" s="34">
        <v>1019.6</v>
      </c>
      <c r="O62" s="35">
        <v>4521</v>
      </c>
      <c r="Y62" s="28" t="s">
        <v>32</v>
      </c>
      <c r="Z62" s="59">
        <f t="shared" si="0"/>
        <v>1019.6</v>
      </c>
      <c r="AA62" s="59">
        <f t="shared" si="1"/>
        <v>4521</v>
      </c>
      <c r="AB62" s="71">
        <f t="shared" si="2"/>
        <v>7141.304626194011</v>
      </c>
      <c r="AC62" s="65" t="s">
        <v>32</v>
      </c>
      <c r="AD62" s="64">
        <f t="shared" si="3"/>
        <v>0.5795851860637051</v>
      </c>
    </row>
    <row r="63" spans="13:30" ht="12.75" customHeight="1">
      <c r="M63" s="28" t="s">
        <v>33</v>
      </c>
      <c r="N63" s="34">
        <v>1003.5</v>
      </c>
      <c r="O63" s="35">
        <v>6117</v>
      </c>
      <c r="Y63" s="28" t="s">
        <v>33</v>
      </c>
      <c r="Z63" s="59">
        <f t="shared" si="0"/>
        <v>1003.5</v>
      </c>
      <c r="AA63" s="59">
        <f t="shared" si="1"/>
        <v>6117</v>
      </c>
      <c r="AB63" s="71">
        <f t="shared" si="2"/>
        <v>6766.245182949588</v>
      </c>
      <c r="AC63" s="65" t="s">
        <v>33</v>
      </c>
      <c r="AD63" s="64">
        <f t="shared" si="3"/>
        <v>0.10613784256164593</v>
      </c>
    </row>
    <row r="64" spans="13:30" ht="12.75" customHeight="1">
      <c r="M64" s="28">
        <v>34338</v>
      </c>
      <c r="N64" s="34">
        <v>1016.54</v>
      </c>
      <c r="O64" s="35">
        <v>4076</v>
      </c>
      <c r="Y64" s="28">
        <v>34338</v>
      </c>
      <c r="Z64" s="59">
        <f t="shared" si="0"/>
        <v>1016.54</v>
      </c>
      <c r="AA64" s="59">
        <f t="shared" si="1"/>
        <v>4076</v>
      </c>
      <c r="AB64" s="71">
        <f t="shared" si="2"/>
        <v>7070.020036359976</v>
      </c>
      <c r="AC64" s="65">
        <v>34338</v>
      </c>
      <c r="AD64" s="64">
        <f t="shared" si="3"/>
        <v>0.7345485859568146</v>
      </c>
    </row>
    <row r="65" spans="13:30" ht="12.75" customHeight="1">
      <c r="M65" s="28">
        <v>34428</v>
      </c>
      <c r="N65" s="34">
        <v>999.71</v>
      </c>
      <c r="O65" s="35">
        <v>4340</v>
      </c>
      <c r="Y65" s="28">
        <v>34428</v>
      </c>
      <c r="Z65" s="59">
        <f t="shared" si="0"/>
        <v>999.71</v>
      </c>
      <c r="AA65" s="59">
        <f t="shared" si="1"/>
        <v>4340</v>
      </c>
      <c r="AB65" s="71">
        <f t="shared" si="2"/>
        <v>6677.954792272794</v>
      </c>
      <c r="AC65" s="65">
        <v>34428</v>
      </c>
      <c r="AD65" s="64">
        <f t="shared" si="3"/>
        <v>0.5386992608923489</v>
      </c>
    </row>
    <row r="66" spans="13:30" ht="12.75" customHeight="1">
      <c r="M66" s="28">
        <v>34458</v>
      </c>
      <c r="N66" s="34">
        <v>1003.79</v>
      </c>
      <c r="O66" s="35">
        <v>4120</v>
      </c>
      <c r="Y66" s="28">
        <v>34458</v>
      </c>
      <c r="Z66" s="59">
        <f t="shared" si="0"/>
        <v>1003.79</v>
      </c>
      <c r="AA66" s="59">
        <f t="shared" si="1"/>
        <v>4120</v>
      </c>
      <c r="AB66" s="71">
        <f t="shared" si="2"/>
        <v>6773.000912051506</v>
      </c>
      <c r="AC66" s="65">
        <v>34458</v>
      </c>
      <c r="AD66" s="64">
        <f t="shared" si="3"/>
        <v>0.6439322602066762</v>
      </c>
    </row>
    <row r="67" spans="13:30" ht="12.75" customHeight="1">
      <c r="M67" s="28">
        <v>34489</v>
      </c>
      <c r="N67" s="34">
        <v>1000.77</v>
      </c>
      <c r="O67" s="35">
        <v>5854</v>
      </c>
      <c r="Y67" s="28">
        <v>34489</v>
      </c>
      <c r="Z67" s="59">
        <f t="shared" si="0"/>
        <v>1000.77</v>
      </c>
      <c r="AA67" s="59">
        <f t="shared" si="1"/>
        <v>5854</v>
      </c>
      <c r="AB67" s="71">
        <f t="shared" si="2"/>
        <v>6702.648146921187</v>
      </c>
      <c r="AC67" s="65">
        <v>34489</v>
      </c>
      <c r="AD67" s="64">
        <f t="shared" si="3"/>
        <v>0.14496893524448007</v>
      </c>
    </row>
    <row r="68" spans="13:30" ht="12.75" customHeight="1">
      <c r="M68" s="28">
        <v>34519</v>
      </c>
      <c r="N68" s="34">
        <v>989.53</v>
      </c>
      <c r="O68" s="35">
        <v>5659</v>
      </c>
      <c r="Y68" s="28">
        <v>34519</v>
      </c>
      <c r="Z68" s="59">
        <f t="shared" si="0"/>
        <v>989.53</v>
      </c>
      <c r="AA68" s="59">
        <f t="shared" si="1"/>
        <v>5659</v>
      </c>
      <c r="AB68" s="71">
        <f t="shared" si="2"/>
        <v>6440.8054051778745</v>
      </c>
      <c r="AC68" s="65">
        <v>34519</v>
      </c>
      <c r="AD68" s="64">
        <f t="shared" si="3"/>
        <v>0.13815257204062115</v>
      </c>
    </row>
    <row r="69" spans="13:30" ht="12.75" customHeight="1">
      <c r="M69" s="28">
        <v>34550</v>
      </c>
      <c r="N69" s="34">
        <v>995.44</v>
      </c>
      <c r="O69" s="35">
        <v>5434</v>
      </c>
      <c r="Y69" s="28">
        <v>34550</v>
      </c>
      <c r="Z69" s="59">
        <f t="shared" si="0"/>
        <v>995.44</v>
      </c>
      <c r="AA69" s="59">
        <f t="shared" si="1"/>
        <v>5434</v>
      </c>
      <c r="AB69" s="71">
        <f t="shared" si="2"/>
        <v>6578.482505151449</v>
      </c>
      <c r="AC69" s="65">
        <v>34550</v>
      </c>
      <c r="AD69" s="64">
        <f t="shared" si="3"/>
        <v>0.21061510952363793</v>
      </c>
    </row>
    <row r="70" spans="13:30" ht="12.75" customHeight="1">
      <c r="M70" s="28">
        <v>34642</v>
      </c>
      <c r="N70" s="34">
        <v>975.03</v>
      </c>
      <c r="O70" s="35">
        <v>3813</v>
      </c>
      <c r="Y70" s="28">
        <v>34642</v>
      </c>
      <c r="Z70" s="59">
        <f t="shared" si="0"/>
        <v>975.03</v>
      </c>
      <c r="AA70" s="59">
        <f t="shared" si="1"/>
        <v>3813</v>
      </c>
      <c r="AB70" s="71">
        <f t="shared" si="2"/>
        <v>6103.018950081965</v>
      </c>
      <c r="AC70" s="65">
        <v>34642</v>
      </c>
      <c r="AD70" s="64">
        <f t="shared" si="3"/>
        <v>0.6005819433731878</v>
      </c>
    </row>
    <row r="71" spans="13:30" ht="12.75" customHeight="1">
      <c r="M71" s="28">
        <v>34672</v>
      </c>
      <c r="N71" s="34">
        <v>954.39</v>
      </c>
      <c r="O71" s="35">
        <v>6213</v>
      </c>
      <c r="Y71" s="28">
        <v>34672</v>
      </c>
      <c r="Z71" s="59">
        <f t="shared" si="0"/>
        <v>954.39</v>
      </c>
      <c r="AA71" s="59">
        <f t="shared" si="1"/>
        <v>6213</v>
      </c>
      <c r="AB71" s="71">
        <f t="shared" si="2"/>
        <v>5622.197402966136</v>
      </c>
      <c r="AC71" s="65">
        <v>34672</v>
      </c>
      <c r="AD71" s="64">
        <f t="shared" si="3"/>
        <v>-0.09509135635504007</v>
      </c>
    </row>
    <row r="72" spans="13:30" ht="12.75" customHeight="1">
      <c r="M72" s="28" t="s">
        <v>34</v>
      </c>
      <c r="N72" s="34">
        <v>962.82</v>
      </c>
      <c r="O72" s="35">
        <v>6598</v>
      </c>
      <c r="Y72" s="28" t="s">
        <v>34</v>
      </c>
      <c r="Z72" s="59">
        <f aca="true" t="shared" si="4" ref="Z72:Z135">N72</f>
        <v>962.82</v>
      </c>
      <c r="AA72" s="59">
        <f aca="true" t="shared" si="5" ref="AA72:AB135">O72</f>
        <v>6598</v>
      </c>
      <c r="AB72" s="71">
        <f aca="true" t="shared" si="6" ref="AB72:AB135">$T$31+$V$31*Z72</f>
        <v>5818.57945927362</v>
      </c>
      <c r="AC72" s="65" t="s">
        <v>34</v>
      </c>
      <c r="AD72" s="64">
        <f aca="true" t="shared" si="7" ref="AD72:AD135">AB72/AA72-1</f>
        <v>-0.11812981823679602</v>
      </c>
    </row>
    <row r="73" spans="13:30" ht="12.75" customHeight="1">
      <c r="M73" s="28" t="s">
        <v>35</v>
      </c>
      <c r="N73" s="34">
        <v>960.48</v>
      </c>
      <c r="O73" s="35">
        <v>7279</v>
      </c>
      <c r="Y73" s="28" t="s">
        <v>35</v>
      </c>
      <c r="Z73" s="59">
        <f t="shared" si="4"/>
        <v>960.48</v>
      </c>
      <c r="AA73" s="59">
        <f t="shared" si="5"/>
        <v>7279</v>
      </c>
      <c r="AB73" s="71">
        <f t="shared" si="6"/>
        <v>5764.067714106419</v>
      </c>
      <c r="AC73" s="65" t="s">
        <v>35</v>
      </c>
      <c r="AD73" s="64">
        <f t="shared" si="7"/>
        <v>-0.20812368263409553</v>
      </c>
    </row>
    <row r="74" spans="13:30" ht="12.75" customHeight="1">
      <c r="M74" s="28" t="s">
        <v>36</v>
      </c>
      <c r="N74" s="34">
        <v>974.18</v>
      </c>
      <c r="O74" s="35">
        <v>4247</v>
      </c>
      <c r="Y74" s="28" t="s">
        <v>36</v>
      </c>
      <c r="Z74" s="59">
        <f t="shared" si="4"/>
        <v>974.18</v>
      </c>
      <c r="AA74" s="59">
        <f t="shared" si="5"/>
        <v>4247</v>
      </c>
      <c r="AB74" s="71">
        <f t="shared" si="6"/>
        <v>6083.217675128068</v>
      </c>
      <c r="AC74" s="65" t="s">
        <v>36</v>
      </c>
      <c r="AD74" s="64">
        <f t="shared" si="7"/>
        <v>0.4323564104375013</v>
      </c>
    </row>
    <row r="75" spans="13:30" ht="12.75" customHeight="1">
      <c r="M75" s="28" t="s">
        <v>37</v>
      </c>
      <c r="N75" s="34">
        <v>992.42</v>
      </c>
      <c r="O75" s="35">
        <v>4751</v>
      </c>
      <c r="Y75" s="28" t="s">
        <v>37</v>
      </c>
      <c r="Z75" s="59">
        <f t="shared" si="4"/>
        <v>992.42</v>
      </c>
      <c r="AA75" s="59">
        <f t="shared" si="5"/>
        <v>4751</v>
      </c>
      <c r="AB75" s="71">
        <f t="shared" si="6"/>
        <v>6508.129740021126</v>
      </c>
      <c r="AC75" s="65" t="s">
        <v>37</v>
      </c>
      <c r="AD75" s="64">
        <f t="shared" si="7"/>
        <v>0.36984418859632195</v>
      </c>
    </row>
    <row r="76" spans="13:30" ht="12.75" customHeight="1">
      <c r="M76" s="28" t="s">
        <v>38</v>
      </c>
      <c r="N76" s="34">
        <v>988.17</v>
      </c>
      <c r="O76" s="35">
        <v>6503</v>
      </c>
      <c r="Y76" s="28" t="s">
        <v>38</v>
      </c>
      <c r="Z76" s="59">
        <f t="shared" si="4"/>
        <v>988.17</v>
      </c>
      <c r="AA76" s="59">
        <f t="shared" si="5"/>
        <v>6503</v>
      </c>
      <c r="AB76" s="71">
        <f t="shared" si="6"/>
        <v>6409.1233652516385</v>
      </c>
      <c r="AC76" s="65" t="s">
        <v>38</v>
      </c>
      <c r="AD76" s="64">
        <f t="shared" si="7"/>
        <v>-0.014435896470607612</v>
      </c>
    </row>
    <row r="77" spans="13:30" ht="12.75" customHeight="1">
      <c r="M77" s="28" t="s">
        <v>39</v>
      </c>
      <c r="N77" s="34">
        <v>976.3</v>
      </c>
      <c r="O77" s="35">
        <v>4985</v>
      </c>
      <c r="Y77" s="28" t="s">
        <v>39</v>
      </c>
      <c r="Z77" s="59">
        <f t="shared" si="4"/>
        <v>976.3</v>
      </c>
      <c r="AA77" s="59">
        <f t="shared" si="5"/>
        <v>4985</v>
      </c>
      <c r="AB77" s="71">
        <f t="shared" si="6"/>
        <v>6132.604384424849</v>
      </c>
      <c r="AC77" s="65" t="s">
        <v>39</v>
      </c>
      <c r="AD77" s="64">
        <f t="shared" si="7"/>
        <v>0.23021151141922735</v>
      </c>
    </row>
    <row r="78" spans="13:30" ht="12.75" customHeight="1">
      <c r="M78" s="28" t="s">
        <v>40</v>
      </c>
      <c r="N78" s="34">
        <v>976.04</v>
      </c>
      <c r="O78" s="35">
        <v>3107</v>
      </c>
      <c r="Y78" s="28" t="s">
        <v>40</v>
      </c>
      <c r="Z78" s="59">
        <f t="shared" si="4"/>
        <v>976.04</v>
      </c>
      <c r="AA78" s="59">
        <f t="shared" si="5"/>
        <v>3107</v>
      </c>
      <c r="AB78" s="71">
        <f t="shared" si="6"/>
        <v>6126.547523850713</v>
      </c>
      <c r="AC78" s="65" t="s">
        <v>40</v>
      </c>
      <c r="AD78" s="64">
        <f t="shared" si="7"/>
        <v>0.9718530813809827</v>
      </c>
    </row>
    <row r="79" spans="13:30" ht="12.75" customHeight="1">
      <c r="M79" s="28" t="s">
        <v>41</v>
      </c>
      <c r="N79" s="34">
        <v>970.25</v>
      </c>
      <c r="O79" s="35">
        <v>2444</v>
      </c>
      <c r="Y79" s="28" t="s">
        <v>41</v>
      </c>
      <c r="Z79" s="59">
        <f t="shared" si="4"/>
        <v>970.25</v>
      </c>
      <c r="AA79" s="59">
        <f t="shared" si="5"/>
        <v>2444</v>
      </c>
      <c r="AB79" s="71">
        <f t="shared" si="6"/>
        <v>5991.665897988281</v>
      </c>
      <c r="AC79" s="65" t="s">
        <v>41</v>
      </c>
      <c r="AD79" s="64">
        <f t="shared" si="7"/>
        <v>1.4515817913209008</v>
      </c>
    </row>
    <row r="80" spans="13:30" ht="12.75" customHeight="1">
      <c r="M80" s="28" t="s">
        <v>42</v>
      </c>
      <c r="N80" s="34">
        <v>976.72</v>
      </c>
      <c r="O80" s="35">
        <v>2322</v>
      </c>
      <c r="Y80" s="28" t="s">
        <v>42</v>
      </c>
      <c r="Z80" s="59">
        <f t="shared" si="4"/>
        <v>976.72</v>
      </c>
      <c r="AA80" s="59">
        <f t="shared" si="5"/>
        <v>2322</v>
      </c>
      <c r="AB80" s="71">
        <f t="shared" si="6"/>
        <v>6142.388543813835</v>
      </c>
      <c r="AC80" s="65" t="s">
        <v>42</v>
      </c>
      <c r="AD80" s="64">
        <f t="shared" si="7"/>
        <v>1.645300837129128</v>
      </c>
    </row>
    <row r="81" spans="13:30" ht="12.75" customHeight="1">
      <c r="M81" s="28" t="s">
        <v>43</v>
      </c>
      <c r="N81" s="34">
        <v>975.16</v>
      </c>
      <c r="O81" s="35">
        <v>3036</v>
      </c>
      <c r="Y81" s="28" t="s">
        <v>43</v>
      </c>
      <c r="Z81" s="59">
        <f t="shared" si="4"/>
        <v>975.16</v>
      </c>
      <c r="AA81" s="59">
        <f t="shared" si="5"/>
        <v>3036</v>
      </c>
      <c r="AB81" s="71">
        <f t="shared" si="6"/>
        <v>6106.047380369033</v>
      </c>
      <c r="AC81" s="65" t="s">
        <v>43</v>
      </c>
      <c r="AD81" s="64">
        <f t="shared" si="7"/>
        <v>1.0112145521637133</v>
      </c>
    </row>
    <row r="82" spans="13:30" ht="12.75" customHeight="1">
      <c r="M82" s="28" t="s">
        <v>44</v>
      </c>
      <c r="N82" s="34">
        <v>981.26</v>
      </c>
      <c r="O82" s="35">
        <v>3167</v>
      </c>
      <c r="Y82" s="28" t="s">
        <v>44</v>
      </c>
      <c r="Z82" s="59">
        <f t="shared" si="4"/>
        <v>981.26</v>
      </c>
      <c r="AA82" s="59">
        <f t="shared" si="5"/>
        <v>3167</v>
      </c>
      <c r="AB82" s="71">
        <f t="shared" si="6"/>
        <v>6248.150647685241</v>
      </c>
      <c r="AC82" s="65" t="s">
        <v>44</v>
      </c>
      <c r="AD82" s="64">
        <f t="shared" si="7"/>
        <v>0.9728925316341146</v>
      </c>
    </row>
    <row r="83" spans="13:30" ht="12.75" customHeight="1">
      <c r="M83" s="28" t="s">
        <v>45</v>
      </c>
      <c r="N83" s="34">
        <v>988.71</v>
      </c>
      <c r="O83" s="35">
        <v>3021</v>
      </c>
      <c r="Y83" s="28" t="s">
        <v>45</v>
      </c>
      <c r="Z83" s="59">
        <f t="shared" si="4"/>
        <v>988.71</v>
      </c>
      <c r="AA83" s="59">
        <f t="shared" si="5"/>
        <v>3021</v>
      </c>
      <c r="AB83" s="71">
        <f t="shared" si="6"/>
        <v>6421.7029987517635</v>
      </c>
      <c r="AC83" s="65" t="s">
        <v>45</v>
      </c>
      <c r="AD83" s="64">
        <f t="shared" si="7"/>
        <v>1.1256878512915471</v>
      </c>
    </row>
    <row r="84" spans="13:30" ht="12.75" customHeight="1">
      <c r="M84" s="28">
        <v>34398</v>
      </c>
      <c r="N84" s="34">
        <v>987.14</v>
      </c>
      <c r="O84" s="35">
        <v>3002</v>
      </c>
      <c r="Y84" s="28">
        <v>34398</v>
      </c>
      <c r="Z84" s="59">
        <f t="shared" si="4"/>
        <v>987.14</v>
      </c>
      <c r="AA84" s="59">
        <f t="shared" si="5"/>
        <v>3002</v>
      </c>
      <c r="AB84" s="71">
        <f t="shared" si="6"/>
        <v>6385.128879131033</v>
      </c>
      <c r="AC84" s="65">
        <v>34398</v>
      </c>
      <c r="AD84" s="64">
        <f t="shared" si="7"/>
        <v>1.1269583208297909</v>
      </c>
    </row>
    <row r="85" spans="13:30" ht="12.75" customHeight="1">
      <c r="M85" s="28">
        <v>34429</v>
      </c>
      <c r="N85" s="34">
        <v>990.11</v>
      </c>
      <c r="O85" s="35">
        <v>4276</v>
      </c>
      <c r="Y85" s="28">
        <v>34429</v>
      </c>
      <c r="Z85" s="59">
        <f t="shared" si="4"/>
        <v>990.11</v>
      </c>
      <c r="AA85" s="59">
        <f t="shared" si="5"/>
        <v>4276</v>
      </c>
      <c r="AB85" s="71">
        <f t="shared" si="6"/>
        <v>6454.316863381711</v>
      </c>
      <c r="AC85" s="65">
        <v>34429</v>
      </c>
      <c r="AD85" s="64">
        <f t="shared" si="7"/>
        <v>0.5094286397057324</v>
      </c>
    </row>
    <row r="86" spans="13:30" ht="12.75" customHeight="1">
      <c r="M86" s="28">
        <v>34459</v>
      </c>
      <c r="N86" s="34">
        <v>987.17</v>
      </c>
      <c r="O86" s="35">
        <v>3121</v>
      </c>
      <c r="Y86" s="28">
        <v>34459</v>
      </c>
      <c r="Z86" s="59">
        <f t="shared" si="4"/>
        <v>987.17</v>
      </c>
      <c r="AA86" s="59">
        <f t="shared" si="5"/>
        <v>3121</v>
      </c>
      <c r="AB86" s="71">
        <f t="shared" si="6"/>
        <v>6385.8277476588155</v>
      </c>
      <c r="AC86" s="65">
        <v>34459</v>
      </c>
      <c r="AD86" s="64">
        <f t="shared" si="7"/>
        <v>1.046083866600069</v>
      </c>
    </row>
    <row r="87" spans="13:30" ht="12.75" customHeight="1">
      <c r="M87" s="28">
        <v>34490</v>
      </c>
      <c r="N87" s="34">
        <v>980.92</v>
      </c>
      <c r="O87" s="35">
        <v>3705</v>
      </c>
      <c r="Y87" s="28">
        <v>34490</v>
      </c>
      <c r="Z87" s="59">
        <f t="shared" si="4"/>
        <v>980.92</v>
      </c>
      <c r="AA87" s="59">
        <f t="shared" si="5"/>
        <v>3705</v>
      </c>
      <c r="AB87" s="71">
        <f t="shared" si="6"/>
        <v>6240.230137703682</v>
      </c>
      <c r="AC87" s="65">
        <v>34490</v>
      </c>
      <c r="AD87" s="64">
        <f t="shared" si="7"/>
        <v>0.6842726417553797</v>
      </c>
    </row>
    <row r="88" spans="13:30" ht="12.75" customHeight="1">
      <c r="M88" s="28">
        <v>34582</v>
      </c>
      <c r="N88" s="34">
        <v>982.05</v>
      </c>
      <c r="O88" s="35">
        <v>4738</v>
      </c>
      <c r="Y88" s="28">
        <v>34582</v>
      </c>
      <c r="Z88" s="59">
        <f t="shared" si="4"/>
        <v>982.05</v>
      </c>
      <c r="AA88" s="59">
        <f t="shared" si="5"/>
        <v>4738</v>
      </c>
      <c r="AB88" s="71">
        <f t="shared" si="6"/>
        <v>6266.554185583569</v>
      </c>
      <c r="AC88" s="65">
        <v>34582</v>
      </c>
      <c r="AD88" s="64">
        <f t="shared" si="7"/>
        <v>0.3226159108449913</v>
      </c>
    </row>
    <row r="89" spans="13:30" ht="12.75" customHeight="1">
      <c r="M89" s="28">
        <v>34612</v>
      </c>
      <c r="N89" s="34">
        <v>970.35</v>
      </c>
      <c r="O89" s="35">
        <v>3744</v>
      </c>
      <c r="Y89" s="28">
        <v>34612</v>
      </c>
      <c r="Z89" s="59">
        <f t="shared" si="4"/>
        <v>970.35</v>
      </c>
      <c r="AA89" s="59">
        <f t="shared" si="5"/>
        <v>3744</v>
      </c>
      <c r="AB89" s="71">
        <f t="shared" si="6"/>
        <v>5993.995459747563</v>
      </c>
      <c r="AC89" s="65">
        <v>34612</v>
      </c>
      <c r="AD89" s="64">
        <f t="shared" si="7"/>
        <v>0.6009603257872764</v>
      </c>
    </row>
    <row r="90" spans="13:30" ht="12.75" customHeight="1">
      <c r="M90" s="28">
        <v>34643</v>
      </c>
      <c r="N90" s="34">
        <v>950.77</v>
      </c>
      <c r="O90" s="35">
        <v>4955</v>
      </c>
      <c r="Y90" s="28">
        <v>34643</v>
      </c>
      <c r="Z90" s="59">
        <f t="shared" si="4"/>
        <v>950.77</v>
      </c>
      <c r="AA90" s="59">
        <f t="shared" si="5"/>
        <v>4955</v>
      </c>
      <c r="AB90" s="71">
        <f t="shared" si="6"/>
        <v>5537.867267280122</v>
      </c>
      <c r="AC90" s="65">
        <v>34643</v>
      </c>
      <c r="AD90" s="64">
        <f t="shared" si="7"/>
        <v>0.11763214274069056</v>
      </c>
    </row>
    <row r="91" spans="13:30" ht="12.75" customHeight="1">
      <c r="M91" s="28" t="s">
        <v>46</v>
      </c>
      <c r="N91" s="34">
        <v>934.19</v>
      </c>
      <c r="O91" s="35">
        <v>5585</v>
      </c>
      <c r="Y91" s="28" t="s">
        <v>46</v>
      </c>
      <c r="Z91" s="59">
        <f t="shared" si="4"/>
        <v>934.19</v>
      </c>
      <c r="AA91" s="59">
        <f t="shared" si="5"/>
        <v>5585</v>
      </c>
      <c r="AB91" s="71">
        <f t="shared" si="6"/>
        <v>5151.625927591147</v>
      </c>
      <c r="AC91" s="65" t="s">
        <v>46</v>
      </c>
      <c r="AD91" s="64">
        <f t="shared" si="7"/>
        <v>-0.07759607384222966</v>
      </c>
    </row>
    <row r="92" spans="13:30" ht="12.75" customHeight="1">
      <c r="M92" s="28" t="s">
        <v>47</v>
      </c>
      <c r="N92" s="34">
        <v>952.89</v>
      </c>
      <c r="O92" s="35">
        <v>6284</v>
      </c>
      <c r="Y92" s="28" t="s">
        <v>47</v>
      </c>
      <c r="Z92" s="59">
        <f t="shared" si="4"/>
        <v>952.89</v>
      </c>
      <c r="AA92" s="59">
        <f t="shared" si="5"/>
        <v>6284</v>
      </c>
      <c r="AB92" s="71">
        <f t="shared" si="6"/>
        <v>5587.253976576903</v>
      </c>
      <c r="AC92" s="65" t="s">
        <v>47</v>
      </c>
      <c r="AD92" s="64">
        <f t="shared" si="7"/>
        <v>-0.11087619723473852</v>
      </c>
    </row>
    <row r="93" spans="13:30" ht="12.75" customHeight="1">
      <c r="M93" s="28" t="s">
        <v>48</v>
      </c>
      <c r="N93" s="34">
        <v>944.94</v>
      </c>
      <c r="O93" s="35">
        <v>2748</v>
      </c>
      <c r="Y93" s="28" t="s">
        <v>48</v>
      </c>
      <c r="Z93" s="59">
        <f t="shared" si="4"/>
        <v>944.94</v>
      </c>
      <c r="AA93" s="59">
        <f t="shared" si="5"/>
        <v>2748</v>
      </c>
      <c r="AB93" s="71">
        <f t="shared" si="6"/>
        <v>5402.053816713975</v>
      </c>
      <c r="AC93" s="65" t="s">
        <v>48</v>
      </c>
      <c r="AD93" s="64">
        <f t="shared" si="7"/>
        <v>0.9658128881783024</v>
      </c>
    </row>
    <row r="94" spans="13:30" ht="12.75" customHeight="1">
      <c r="M94" s="28" t="s">
        <v>49</v>
      </c>
      <c r="N94" s="34">
        <v>926.41</v>
      </c>
      <c r="O94" s="35">
        <v>3075</v>
      </c>
      <c r="Y94" s="28" t="s">
        <v>49</v>
      </c>
      <c r="Z94" s="59">
        <f t="shared" si="4"/>
        <v>926.41</v>
      </c>
      <c r="AA94" s="59">
        <f t="shared" si="5"/>
        <v>3075</v>
      </c>
      <c r="AB94" s="71">
        <f t="shared" si="6"/>
        <v>4970.386022718994</v>
      </c>
      <c r="AC94" s="65" t="s">
        <v>49</v>
      </c>
      <c r="AD94" s="64">
        <f t="shared" si="7"/>
        <v>0.6163856984452014</v>
      </c>
    </row>
    <row r="95" spans="13:30" ht="12.75" customHeight="1">
      <c r="M95" s="28" t="s">
        <v>50</v>
      </c>
      <c r="N95" s="34">
        <v>906.47</v>
      </c>
      <c r="O95" s="35">
        <v>3791</v>
      </c>
      <c r="Y95" s="28" t="s">
        <v>50</v>
      </c>
      <c r="Z95" s="59">
        <f t="shared" si="4"/>
        <v>906.47</v>
      </c>
      <c r="AA95" s="59">
        <f t="shared" si="5"/>
        <v>3791</v>
      </c>
      <c r="AB95" s="71">
        <f t="shared" si="6"/>
        <v>4505.871407918141</v>
      </c>
      <c r="AC95" s="65" t="s">
        <v>50</v>
      </c>
      <c r="AD95" s="64">
        <f t="shared" si="7"/>
        <v>0.18857066945875522</v>
      </c>
    </row>
    <row r="96" spans="13:30" ht="12.75" customHeight="1">
      <c r="M96" s="28" t="s">
        <v>51</v>
      </c>
      <c r="N96" s="34">
        <v>912.99</v>
      </c>
      <c r="O96" s="35">
        <v>6854</v>
      </c>
      <c r="Y96" s="28" t="s">
        <v>51</v>
      </c>
      <c r="Z96" s="59">
        <f t="shared" si="4"/>
        <v>912.99</v>
      </c>
      <c r="AA96" s="59">
        <f t="shared" si="5"/>
        <v>6854</v>
      </c>
      <c r="AB96" s="71">
        <f t="shared" si="6"/>
        <v>4657.758834623335</v>
      </c>
      <c r="AC96" s="65" t="s">
        <v>51</v>
      </c>
      <c r="AD96" s="64">
        <f t="shared" si="7"/>
        <v>-0.32043203463330394</v>
      </c>
    </row>
    <row r="97" spans="13:30" ht="12.75" customHeight="1">
      <c r="M97" s="28" t="s">
        <v>52</v>
      </c>
      <c r="N97" s="34">
        <v>887.08</v>
      </c>
      <c r="O97" s="35">
        <v>5060</v>
      </c>
      <c r="Y97" s="28" t="s">
        <v>52</v>
      </c>
      <c r="Z97" s="59">
        <f t="shared" si="4"/>
        <v>887.08</v>
      </c>
      <c r="AA97" s="59">
        <f t="shared" si="5"/>
        <v>5060</v>
      </c>
      <c r="AB97" s="71">
        <f t="shared" si="6"/>
        <v>4054.1693827933377</v>
      </c>
      <c r="AC97" s="65" t="s">
        <v>52</v>
      </c>
      <c r="AD97" s="64">
        <f t="shared" si="7"/>
        <v>-0.1987807543886685</v>
      </c>
    </row>
    <row r="98" spans="13:30" ht="12.75" customHeight="1">
      <c r="M98" s="28" t="s">
        <v>53</v>
      </c>
      <c r="N98" s="34">
        <v>854.25</v>
      </c>
      <c r="O98" s="35">
        <v>5160</v>
      </c>
      <c r="Y98" s="28" t="s">
        <v>53</v>
      </c>
      <c r="Z98" s="59">
        <f t="shared" si="4"/>
        <v>854.25</v>
      </c>
      <c r="AA98" s="59">
        <f t="shared" si="5"/>
        <v>5160</v>
      </c>
      <c r="AB98" s="71">
        <f t="shared" si="6"/>
        <v>3289.374257221014</v>
      </c>
      <c r="AC98" s="65" t="s">
        <v>53</v>
      </c>
      <c r="AD98" s="64">
        <f t="shared" si="7"/>
        <v>-0.36252436875561744</v>
      </c>
    </row>
    <row r="99" spans="13:30" ht="12.75" customHeight="1">
      <c r="M99" s="28" t="s">
        <v>54</v>
      </c>
      <c r="N99" s="34">
        <v>806.67</v>
      </c>
      <c r="O99" s="35">
        <v>5031</v>
      </c>
      <c r="Y99" s="28" t="s">
        <v>54</v>
      </c>
      <c r="Z99" s="59">
        <f t="shared" si="4"/>
        <v>806.67</v>
      </c>
      <c r="AA99" s="59">
        <f t="shared" si="5"/>
        <v>5031</v>
      </c>
      <c r="AB99" s="71">
        <f t="shared" si="6"/>
        <v>2180.968772154578</v>
      </c>
      <c r="AC99" s="65" t="s">
        <v>54</v>
      </c>
      <c r="AD99" s="64">
        <f t="shared" si="7"/>
        <v>-0.5664939828752578</v>
      </c>
    </row>
    <row r="100" spans="13:30" ht="12.75" customHeight="1">
      <c r="M100" s="28" t="s">
        <v>55</v>
      </c>
      <c r="N100" s="34">
        <v>836.61</v>
      </c>
      <c r="O100" s="35">
        <v>4883</v>
      </c>
      <c r="Y100" s="28" t="s">
        <v>55</v>
      </c>
      <c r="Z100" s="59">
        <f t="shared" si="4"/>
        <v>836.61</v>
      </c>
      <c r="AA100" s="59">
        <f t="shared" si="5"/>
        <v>4883</v>
      </c>
      <c r="AB100" s="71">
        <f t="shared" si="6"/>
        <v>2878.4395628836464</v>
      </c>
      <c r="AC100" s="65" t="s">
        <v>55</v>
      </c>
      <c r="AD100" s="64">
        <f t="shared" si="7"/>
        <v>-0.4105182136220261</v>
      </c>
    </row>
    <row r="101" spans="13:30" ht="12.75" customHeight="1">
      <c r="M101" s="28" t="s">
        <v>56</v>
      </c>
      <c r="N101" s="34">
        <v>855.43</v>
      </c>
      <c r="O101" s="35">
        <v>4415</v>
      </c>
      <c r="Y101" s="28" t="s">
        <v>56</v>
      </c>
      <c r="Z101" s="59">
        <f t="shared" si="4"/>
        <v>855.43</v>
      </c>
      <c r="AA101" s="59">
        <f t="shared" si="5"/>
        <v>4415</v>
      </c>
      <c r="AB101" s="71">
        <f t="shared" si="6"/>
        <v>3316.8630859805417</v>
      </c>
      <c r="AC101" s="65" t="s">
        <v>56</v>
      </c>
      <c r="AD101" s="64">
        <f t="shared" si="7"/>
        <v>-0.24872863284698943</v>
      </c>
    </row>
    <row r="102" spans="13:30" ht="12.75" customHeight="1">
      <c r="M102" s="28" t="s">
        <v>57</v>
      </c>
      <c r="N102" s="34">
        <v>845.33</v>
      </c>
      <c r="O102" s="35">
        <v>3153</v>
      </c>
      <c r="Y102" s="28" t="s">
        <v>57</v>
      </c>
      <c r="Z102" s="59">
        <f t="shared" si="4"/>
        <v>845.33</v>
      </c>
      <c r="AA102" s="59">
        <f t="shared" si="5"/>
        <v>3153</v>
      </c>
      <c r="AB102" s="71">
        <f t="shared" si="6"/>
        <v>3081.577348293049</v>
      </c>
      <c r="AC102" s="65" t="s">
        <v>57</v>
      </c>
      <c r="AD102" s="64">
        <f t="shared" si="7"/>
        <v>-0.02265228408085984</v>
      </c>
    </row>
    <row r="103" spans="13:30" ht="12.75" customHeight="1">
      <c r="M103" s="28" t="s">
        <v>58</v>
      </c>
      <c r="N103" s="34">
        <v>860.1</v>
      </c>
      <c r="O103" s="35">
        <v>3357</v>
      </c>
      <c r="Y103" s="28" t="s">
        <v>58</v>
      </c>
      <c r="Z103" s="59">
        <f t="shared" si="4"/>
        <v>860.1</v>
      </c>
      <c r="AA103" s="59">
        <f t="shared" si="5"/>
        <v>3357</v>
      </c>
      <c r="AB103" s="71">
        <f t="shared" si="6"/>
        <v>3425.653620139019</v>
      </c>
      <c r="AC103" s="65" t="s">
        <v>58</v>
      </c>
      <c r="AD103" s="64">
        <f t="shared" si="7"/>
        <v>0.020450884759910304</v>
      </c>
    </row>
    <row r="104" spans="13:30" ht="12.75" customHeight="1">
      <c r="M104" s="28">
        <v>34340</v>
      </c>
      <c r="N104" s="34">
        <v>875.35</v>
      </c>
      <c r="O104" s="35">
        <v>5093</v>
      </c>
      <c r="Y104" s="28">
        <v>34340</v>
      </c>
      <c r="Z104" s="59">
        <f t="shared" si="4"/>
        <v>875.35</v>
      </c>
      <c r="AA104" s="59">
        <f t="shared" si="5"/>
        <v>5093</v>
      </c>
      <c r="AB104" s="71">
        <f t="shared" si="6"/>
        <v>3780.911788429541</v>
      </c>
      <c r="AC104" s="65">
        <v>34340</v>
      </c>
      <c r="AD104" s="64">
        <f t="shared" si="7"/>
        <v>-0.2576258023896444</v>
      </c>
    </row>
    <row r="105" spans="13:30" ht="12.75" customHeight="1">
      <c r="M105" s="28">
        <v>34371</v>
      </c>
      <c r="N105" s="34">
        <v>870.36</v>
      </c>
      <c r="O105" s="35">
        <v>7740</v>
      </c>
      <c r="Y105" s="28">
        <v>34371</v>
      </c>
      <c r="Z105" s="59">
        <f t="shared" si="4"/>
        <v>870.36</v>
      </c>
      <c r="AA105" s="59">
        <f t="shared" si="5"/>
        <v>7740</v>
      </c>
      <c r="AB105" s="71">
        <f t="shared" si="6"/>
        <v>3664.666656641366</v>
      </c>
      <c r="AC105" s="65">
        <v>34371</v>
      </c>
      <c r="AD105" s="64">
        <f t="shared" si="7"/>
        <v>-0.5265288557310897</v>
      </c>
    </row>
    <row r="106" spans="13:30" ht="12.75" customHeight="1">
      <c r="M106" s="28">
        <v>34399</v>
      </c>
      <c r="N106" s="34">
        <v>868.5</v>
      </c>
      <c r="O106" s="35">
        <v>3172</v>
      </c>
      <c r="Y106" s="28">
        <v>34399</v>
      </c>
      <c r="Z106" s="59">
        <f t="shared" si="4"/>
        <v>868.5</v>
      </c>
      <c r="AA106" s="59">
        <f t="shared" si="5"/>
        <v>3172</v>
      </c>
      <c r="AB106" s="71">
        <f t="shared" si="6"/>
        <v>3621.3368079187167</v>
      </c>
      <c r="AC106" s="65">
        <v>34399</v>
      </c>
      <c r="AD106" s="64">
        <f t="shared" si="7"/>
        <v>0.14165725344221847</v>
      </c>
    </row>
    <row r="107" spans="13:30" ht="12.75" customHeight="1">
      <c r="M107" s="28">
        <v>34491</v>
      </c>
      <c r="N107" s="34">
        <v>871.84</v>
      </c>
      <c r="O107" s="35">
        <v>4685</v>
      </c>
      <c r="Y107" s="28">
        <v>34491</v>
      </c>
      <c r="Z107" s="59">
        <f t="shared" si="4"/>
        <v>871.84</v>
      </c>
      <c r="AA107" s="59">
        <f t="shared" si="5"/>
        <v>4685</v>
      </c>
      <c r="AB107" s="71">
        <f t="shared" si="6"/>
        <v>3699.144170678741</v>
      </c>
      <c r="AC107" s="65">
        <v>34491</v>
      </c>
      <c r="AD107" s="64">
        <f t="shared" si="7"/>
        <v>-0.21042813859578635</v>
      </c>
    </row>
    <row r="108" spans="13:30" ht="12.75" customHeight="1">
      <c r="M108" s="28">
        <v>34521</v>
      </c>
      <c r="N108" s="34">
        <v>854.54</v>
      </c>
      <c r="O108" s="35">
        <v>6327</v>
      </c>
      <c r="Y108" s="28">
        <v>34521</v>
      </c>
      <c r="Z108" s="59">
        <f t="shared" si="4"/>
        <v>854.54</v>
      </c>
      <c r="AA108" s="59">
        <f t="shared" si="5"/>
        <v>6327</v>
      </c>
      <c r="AB108" s="71">
        <f t="shared" si="6"/>
        <v>3296.1299863229324</v>
      </c>
      <c r="AC108" s="65">
        <v>34521</v>
      </c>
      <c r="AD108" s="64">
        <f t="shared" si="7"/>
        <v>-0.47903746067284136</v>
      </c>
    </row>
    <row r="109" spans="13:30" ht="12.75" customHeight="1">
      <c r="M109" s="28">
        <v>34552</v>
      </c>
      <c r="N109" s="34">
        <v>845.14</v>
      </c>
      <c r="O109" s="35">
        <v>4493</v>
      </c>
      <c r="Y109" s="28">
        <v>34552</v>
      </c>
      <c r="Z109" s="59">
        <f t="shared" si="4"/>
        <v>845.14</v>
      </c>
      <c r="AA109" s="59">
        <f t="shared" si="5"/>
        <v>4493</v>
      </c>
      <c r="AB109" s="71">
        <f t="shared" si="6"/>
        <v>3077.151180950412</v>
      </c>
      <c r="AC109" s="65">
        <v>34552</v>
      </c>
      <c r="AD109" s="64">
        <f t="shared" si="7"/>
        <v>-0.3151232626417957</v>
      </c>
    </row>
    <row r="110" spans="13:30" ht="12.75" customHeight="1">
      <c r="M110" s="28">
        <v>34583</v>
      </c>
      <c r="N110" s="34">
        <v>840.08</v>
      </c>
      <c r="O110" s="35">
        <v>3735</v>
      </c>
      <c r="Y110" s="28">
        <v>34583</v>
      </c>
      <c r="Z110" s="59">
        <f t="shared" si="4"/>
        <v>840.08</v>
      </c>
      <c r="AA110" s="59">
        <f t="shared" si="5"/>
        <v>3735</v>
      </c>
      <c r="AB110" s="71">
        <f t="shared" si="6"/>
        <v>2959.2753559307384</v>
      </c>
      <c r="AC110" s="65">
        <v>34583</v>
      </c>
      <c r="AD110" s="64">
        <f t="shared" si="7"/>
        <v>-0.20769066775616107</v>
      </c>
    </row>
    <row r="111" spans="13:30" ht="12.75" customHeight="1">
      <c r="M111" s="28">
        <v>34613</v>
      </c>
      <c r="N111" s="34">
        <v>833.6</v>
      </c>
      <c r="O111" s="35">
        <v>3290</v>
      </c>
      <c r="Y111" s="28">
        <v>34613</v>
      </c>
      <c r="Z111" s="59">
        <f t="shared" si="4"/>
        <v>833.6</v>
      </c>
      <c r="AA111" s="59">
        <f t="shared" si="5"/>
        <v>3290</v>
      </c>
      <c r="AB111" s="71">
        <f t="shared" si="6"/>
        <v>2808.319753929256</v>
      </c>
      <c r="AC111" s="65">
        <v>34613</v>
      </c>
      <c r="AD111" s="64">
        <f t="shared" si="7"/>
        <v>-0.1464073696263659</v>
      </c>
    </row>
    <row r="112" spans="13:30" ht="12.75" customHeight="1">
      <c r="M112" s="28" t="s">
        <v>59</v>
      </c>
      <c r="N112" s="34">
        <v>825.37</v>
      </c>
      <c r="O112" s="35">
        <v>2773</v>
      </c>
      <c r="Y112" s="28" t="s">
        <v>59</v>
      </c>
      <c r="Z112" s="59">
        <f t="shared" si="4"/>
        <v>825.37</v>
      </c>
      <c r="AA112" s="59">
        <f t="shared" si="5"/>
        <v>2773</v>
      </c>
      <c r="AB112" s="71">
        <f t="shared" si="6"/>
        <v>2616.596821140334</v>
      </c>
      <c r="AC112" s="65" t="s">
        <v>59</v>
      </c>
      <c r="AD112" s="64">
        <f t="shared" si="7"/>
        <v>-0.05640215609796817</v>
      </c>
    </row>
    <row r="113" spans="13:30" ht="12.75" customHeight="1">
      <c r="M113" s="28" t="s">
        <v>60</v>
      </c>
      <c r="N113" s="34">
        <v>847.35</v>
      </c>
      <c r="O113" s="35">
        <v>3209</v>
      </c>
      <c r="Y113" s="28" t="s">
        <v>60</v>
      </c>
      <c r="Z113" s="59">
        <f t="shared" si="4"/>
        <v>847.35</v>
      </c>
      <c r="AA113" s="59">
        <f t="shared" si="5"/>
        <v>3209</v>
      </c>
      <c r="AB113" s="71">
        <f t="shared" si="6"/>
        <v>3128.6344958305453</v>
      </c>
      <c r="AC113" s="65" t="s">
        <v>60</v>
      </c>
      <c r="AD113" s="64">
        <f t="shared" si="7"/>
        <v>-0.025043784409303438</v>
      </c>
    </row>
    <row r="114" spans="13:30" ht="12.75" customHeight="1">
      <c r="M114" s="28" t="s">
        <v>61</v>
      </c>
      <c r="N114" s="34">
        <v>847.18</v>
      </c>
      <c r="O114" s="35">
        <v>5734</v>
      </c>
      <c r="Y114" s="28" t="s">
        <v>61</v>
      </c>
      <c r="Z114" s="59">
        <f t="shared" si="4"/>
        <v>847.18</v>
      </c>
      <c r="AA114" s="59">
        <f t="shared" si="5"/>
        <v>5734</v>
      </c>
      <c r="AB114" s="71">
        <f t="shared" si="6"/>
        <v>3124.674240839766</v>
      </c>
      <c r="AC114" s="65" t="s">
        <v>61</v>
      </c>
      <c r="AD114" s="64">
        <f t="shared" si="7"/>
        <v>-0.4550620438019244</v>
      </c>
    </row>
    <row r="115" spans="13:30" ht="12.75" customHeight="1">
      <c r="M115" s="28" t="s">
        <v>62</v>
      </c>
      <c r="N115" s="34">
        <v>841.71</v>
      </c>
      <c r="O115" s="35">
        <v>4156</v>
      </c>
      <c r="Y115" s="28" t="s">
        <v>62</v>
      </c>
      <c r="Z115" s="59">
        <f t="shared" si="4"/>
        <v>841.71</v>
      </c>
      <c r="AA115" s="59">
        <f t="shared" si="5"/>
        <v>4156</v>
      </c>
      <c r="AB115" s="71">
        <f t="shared" si="6"/>
        <v>2997.247212607035</v>
      </c>
      <c r="AC115" s="65" t="s">
        <v>62</v>
      </c>
      <c r="AD115" s="64">
        <f t="shared" si="7"/>
        <v>-0.2788144339251599</v>
      </c>
    </row>
    <row r="116" spans="13:30" ht="12.75" customHeight="1">
      <c r="M116" s="28" t="s">
        <v>63</v>
      </c>
      <c r="N116" s="34">
        <v>842.86</v>
      </c>
      <c r="O116" s="35">
        <v>4290</v>
      </c>
      <c r="Y116" s="28" t="s">
        <v>63</v>
      </c>
      <c r="Z116" s="59">
        <f t="shared" si="4"/>
        <v>842.86</v>
      </c>
      <c r="AA116" s="59">
        <f t="shared" si="5"/>
        <v>4290</v>
      </c>
      <c r="AB116" s="71">
        <f t="shared" si="6"/>
        <v>3024.03717283878</v>
      </c>
      <c r="AC116" s="65" t="s">
        <v>63</v>
      </c>
      <c r="AD116" s="64">
        <f t="shared" si="7"/>
        <v>-0.2950962301075105</v>
      </c>
    </row>
    <row r="117" spans="13:30" ht="12.75" customHeight="1">
      <c r="M117" s="28" t="s">
        <v>64</v>
      </c>
      <c r="N117" s="34">
        <v>846</v>
      </c>
      <c r="O117" s="35">
        <v>2905</v>
      </c>
      <c r="Y117" s="28" t="s">
        <v>64</v>
      </c>
      <c r="Z117" s="59">
        <f t="shared" si="4"/>
        <v>846</v>
      </c>
      <c r="AA117" s="59">
        <f t="shared" si="5"/>
        <v>2905</v>
      </c>
      <c r="AB117" s="71">
        <f t="shared" si="6"/>
        <v>3097.185412080238</v>
      </c>
      <c r="AC117" s="65" t="s">
        <v>64</v>
      </c>
      <c r="AD117" s="64">
        <f t="shared" si="7"/>
        <v>0.06615676835808548</v>
      </c>
    </row>
    <row r="118" spans="13:30" ht="12.75" customHeight="1">
      <c r="M118" s="28" t="s">
        <v>65</v>
      </c>
      <c r="N118" s="34">
        <v>830.12</v>
      </c>
      <c r="O118" s="35">
        <v>2905</v>
      </c>
      <c r="Y118" s="28" t="s">
        <v>65</v>
      </c>
      <c r="Z118" s="59">
        <f t="shared" si="4"/>
        <v>830.12</v>
      </c>
      <c r="AA118" s="59">
        <f t="shared" si="5"/>
        <v>2905</v>
      </c>
      <c r="AB118" s="71">
        <f t="shared" si="6"/>
        <v>2727.251004706235</v>
      </c>
      <c r="AC118" s="65" t="s">
        <v>65</v>
      </c>
      <c r="AD118" s="64">
        <f t="shared" si="7"/>
        <v>-0.06118726171902411</v>
      </c>
    </row>
    <row r="119" spans="13:30" ht="12.75" customHeight="1">
      <c r="M119" s="28" t="s">
        <v>66</v>
      </c>
      <c r="N119" s="34">
        <v>838.12</v>
      </c>
      <c r="O119" s="35">
        <v>2720</v>
      </c>
      <c r="Y119" s="28" t="s">
        <v>66</v>
      </c>
      <c r="Z119" s="59">
        <f t="shared" si="4"/>
        <v>838.12</v>
      </c>
      <c r="AA119" s="59">
        <f t="shared" si="5"/>
        <v>2720</v>
      </c>
      <c r="AB119" s="71">
        <f t="shared" si="6"/>
        <v>2913.615945448808</v>
      </c>
      <c r="AC119" s="65" t="s">
        <v>66</v>
      </c>
      <c r="AD119" s="64">
        <f t="shared" si="7"/>
        <v>0.07118233288559117</v>
      </c>
    </row>
    <row r="120" spans="13:30" ht="12.75" customHeight="1">
      <c r="M120" s="28" t="s">
        <v>67</v>
      </c>
      <c r="N120" s="34">
        <v>847.15</v>
      </c>
      <c r="O120" s="35">
        <v>2473</v>
      </c>
      <c r="Y120" s="28" t="s">
        <v>67</v>
      </c>
      <c r="Z120" s="59">
        <f t="shared" si="4"/>
        <v>847.15</v>
      </c>
      <c r="AA120" s="59">
        <f t="shared" si="5"/>
        <v>2473</v>
      </c>
      <c r="AB120" s="71">
        <f t="shared" si="6"/>
        <v>3123.975372311983</v>
      </c>
      <c r="AC120" s="65" t="s">
        <v>67</v>
      </c>
      <c r="AD120" s="64">
        <f t="shared" si="7"/>
        <v>0.26323306603800356</v>
      </c>
    </row>
    <row r="121" spans="13:30" ht="12.75" customHeight="1">
      <c r="M121" s="28" t="s">
        <v>68</v>
      </c>
      <c r="N121" s="34">
        <v>854.55</v>
      </c>
      <c r="O121" s="35">
        <v>3253</v>
      </c>
      <c r="Y121" s="28" t="s">
        <v>68</v>
      </c>
      <c r="Z121" s="59">
        <f t="shared" si="4"/>
        <v>854.55</v>
      </c>
      <c r="AA121" s="59">
        <f t="shared" si="5"/>
        <v>3253</v>
      </c>
      <c r="AB121" s="71">
        <f t="shared" si="6"/>
        <v>3296.3629424988576</v>
      </c>
      <c r="AC121" s="65" t="s">
        <v>68</v>
      </c>
      <c r="AD121" s="64">
        <f t="shared" si="7"/>
        <v>0.01333013910201597</v>
      </c>
    </row>
    <row r="122" spans="13:30" ht="12.75" customHeight="1">
      <c r="M122" s="28" t="s">
        <v>69</v>
      </c>
      <c r="N122" s="34">
        <v>850.57</v>
      </c>
      <c r="O122" s="35">
        <v>1985</v>
      </c>
      <c r="Y122" s="28" t="s">
        <v>69</v>
      </c>
      <c r="Z122" s="59">
        <f t="shared" si="4"/>
        <v>850.57</v>
      </c>
      <c r="AA122" s="59">
        <f t="shared" si="5"/>
        <v>1985</v>
      </c>
      <c r="AB122" s="71">
        <f t="shared" si="6"/>
        <v>3203.6463844794307</v>
      </c>
      <c r="AC122" s="65" t="s">
        <v>69</v>
      </c>
      <c r="AD122" s="64">
        <f t="shared" si="7"/>
        <v>0.6139276496118038</v>
      </c>
    </row>
    <row r="123" spans="13:30" ht="12.75" customHeight="1">
      <c r="M123" s="28" t="s">
        <v>70</v>
      </c>
      <c r="N123" s="34">
        <v>844.05</v>
      </c>
      <c r="O123" s="35">
        <v>2733</v>
      </c>
      <c r="Y123" s="28" t="s">
        <v>70</v>
      </c>
      <c r="Z123" s="59">
        <f t="shared" si="4"/>
        <v>844.05</v>
      </c>
      <c r="AA123" s="59">
        <f t="shared" si="5"/>
        <v>2733</v>
      </c>
      <c r="AB123" s="71">
        <f t="shared" si="6"/>
        <v>3051.7589577742365</v>
      </c>
      <c r="AC123" s="65" t="s">
        <v>70</v>
      </c>
      <c r="AD123" s="64">
        <f t="shared" si="7"/>
        <v>0.11663335447282708</v>
      </c>
    </row>
    <row r="124" spans="13:30" ht="12.75" customHeight="1">
      <c r="M124" s="28" t="s">
        <v>71</v>
      </c>
      <c r="N124" s="34">
        <v>849.31</v>
      </c>
      <c r="O124" s="35">
        <v>3275</v>
      </c>
      <c r="Y124" s="28" t="s">
        <v>71</v>
      </c>
      <c r="Z124" s="59">
        <f t="shared" si="4"/>
        <v>849.31</v>
      </c>
      <c r="AA124" s="59">
        <f t="shared" si="5"/>
        <v>3275</v>
      </c>
      <c r="AB124" s="71">
        <f t="shared" si="6"/>
        <v>3174.293906312476</v>
      </c>
      <c r="AC124" s="65" t="s">
        <v>71</v>
      </c>
      <c r="AD124" s="64">
        <f t="shared" si="7"/>
        <v>-0.030749952270999747</v>
      </c>
    </row>
    <row r="125" spans="13:30" ht="12.75" customHeight="1">
      <c r="M125" s="28">
        <v>34341</v>
      </c>
      <c r="N125" s="34">
        <v>836.3</v>
      </c>
      <c r="O125" s="35">
        <v>1926</v>
      </c>
      <c r="Y125" s="28">
        <v>34341</v>
      </c>
      <c r="Z125" s="59">
        <f t="shared" si="4"/>
        <v>836.3</v>
      </c>
      <c r="AA125" s="59">
        <f t="shared" si="5"/>
        <v>1926</v>
      </c>
      <c r="AB125" s="71">
        <f t="shared" si="6"/>
        <v>2871.2179214298703</v>
      </c>
      <c r="AC125" s="65">
        <v>34341</v>
      </c>
      <c r="AD125" s="64">
        <f t="shared" si="7"/>
        <v>0.4907673527673262</v>
      </c>
    </row>
    <row r="126" spans="13:30" ht="12.75" customHeight="1">
      <c r="M126" s="28">
        <v>34431</v>
      </c>
      <c r="N126" s="34">
        <v>832.04</v>
      </c>
      <c r="O126" s="35">
        <v>2482</v>
      </c>
      <c r="Y126" s="28">
        <v>34431</v>
      </c>
      <c r="Z126" s="59">
        <f t="shared" si="4"/>
        <v>832.04</v>
      </c>
      <c r="AA126" s="59">
        <f t="shared" si="5"/>
        <v>2482</v>
      </c>
      <c r="AB126" s="71">
        <f t="shared" si="6"/>
        <v>2771.978590484454</v>
      </c>
      <c r="AC126" s="65">
        <v>34431</v>
      </c>
      <c r="AD126" s="64">
        <f t="shared" si="7"/>
        <v>0.11683263113797504</v>
      </c>
    </row>
    <row r="127" spans="13:30" ht="12.75" customHeight="1">
      <c r="M127" s="28">
        <v>34461</v>
      </c>
      <c r="N127" s="34">
        <v>845.81</v>
      </c>
      <c r="O127" s="35">
        <v>3866</v>
      </c>
      <c r="Y127" s="28">
        <v>34461</v>
      </c>
      <c r="Z127" s="59">
        <f t="shared" si="4"/>
        <v>845.81</v>
      </c>
      <c r="AA127" s="59">
        <f t="shared" si="5"/>
        <v>3866</v>
      </c>
      <c r="AB127" s="71">
        <f t="shared" si="6"/>
        <v>3092.759244737601</v>
      </c>
      <c r="AC127" s="65">
        <v>34461</v>
      </c>
      <c r="AD127" s="64">
        <f t="shared" si="7"/>
        <v>-0.20001054197165002</v>
      </c>
    </row>
    <row r="128" spans="13:30" ht="12.75" customHeight="1">
      <c r="M128" s="28">
        <v>34492</v>
      </c>
      <c r="N128" s="34">
        <v>850.72</v>
      </c>
      <c r="O128" s="35">
        <v>3927</v>
      </c>
      <c r="Y128" s="28">
        <v>34492</v>
      </c>
      <c r="Z128" s="59">
        <f t="shared" si="4"/>
        <v>850.72</v>
      </c>
      <c r="AA128" s="59">
        <f t="shared" si="5"/>
        <v>3927</v>
      </c>
      <c r="AB128" s="71">
        <f t="shared" si="6"/>
        <v>3207.140727118356</v>
      </c>
      <c r="AC128" s="65">
        <v>34492</v>
      </c>
      <c r="AD128" s="64">
        <f t="shared" si="7"/>
        <v>-0.18331022991638501</v>
      </c>
    </row>
    <row r="129" spans="13:30" ht="12.75" customHeight="1">
      <c r="M129" s="28">
        <v>34522</v>
      </c>
      <c r="N129" s="34">
        <v>844.62</v>
      </c>
      <c r="O129" s="35">
        <v>3219</v>
      </c>
      <c r="Y129" s="28">
        <v>34522</v>
      </c>
      <c r="Z129" s="59">
        <f t="shared" si="4"/>
        <v>844.62</v>
      </c>
      <c r="AA129" s="59">
        <f t="shared" si="5"/>
        <v>3219</v>
      </c>
      <c r="AB129" s="71">
        <f t="shared" si="6"/>
        <v>3065.0374598021444</v>
      </c>
      <c r="AC129" s="65">
        <v>34522</v>
      </c>
      <c r="AD129" s="64">
        <f t="shared" si="7"/>
        <v>-0.04782930729973767</v>
      </c>
    </row>
    <row r="130" spans="13:30" ht="12.75" customHeight="1">
      <c r="M130" s="28">
        <v>34553</v>
      </c>
      <c r="N130" s="34">
        <v>844.71</v>
      </c>
      <c r="O130" s="35">
        <v>3105.7</v>
      </c>
      <c r="Y130" s="28">
        <v>34553</v>
      </c>
      <c r="Z130" s="59">
        <f t="shared" si="4"/>
        <v>844.71</v>
      </c>
      <c r="AA130" s="59">
        <f t="shared" si="5"/>
        <v>3105.7</v>
      </c>
      <c r="AB130" s="71">
        <f t="shared" si="6"/>
        <v>3067.1340653855004</v>
      </c>
      <c r="AC130" s="65">
        <v>34553</v>
      </c>
      <c r="AD130" s="64">
        <f t="shared" si="7"/>
        <v>-0.012417791356054808</v>
      </c>
    </row>
    <row r="131" spans="13:30" ht="12.75" customHeight="1">
      <c r="M131" s="28">
        <v>34645</v>
      </c>
      <c r="N131" s="34">
        <v>834.53</v>
      </c>
      <c r="O131" s="35">
        <v>1980</v>
      </c>
      <c r="Y131" s="28">
        <v>34645</v>
      </c>
      <c r="Z131" s="59">
        <f t="shared" si="4"/>
        <v>834.53</v>
      </c>
      <c r="AA131" s="59">
        <f t="shared" si="5"/>
        <v>1980</v>
      </c>
      <c r="AB131" s="71">
        <f t="shared" si="6"/>
        <v>2829.984678290577</v>
      </c>
      <c r="AC131" s="65">
        <v>34645</v>
      </c>
      <c r="AD131" s="64">
        <f t="shared" si="7"/>
        <v>0.42928519105584706</v>
      </c>
    </row>
    <row r="132" spans="13:30" ht="12.75" customHeight="1">
      <c r="M132" s="28">
        <v>34675</v>
      </c>
      <c r="N132" s="34">
        <v>830.39</v>
      </c>
      <c r="O132" s="35">
        <v>2667</v>
      </c>
      <c r="Y132" s="28">
        <v>34675</v>
      </c>
      <c r="Z132" s="59">
        <f t="shared" si="4"/>
        <v>830.39</v>
      </c>
      <c r="AA132" s="59">
        <f t="shared" si="5"/>
        <v>2667</v>
      </c>
      <c r="AB132" s="71">
        <f t="shared" si="6"/>
        <v>2733.540821456296</v>
      </c>
      <c r="AC132" s="65">
        <v>34675</v>
      </c>
      <c r="AD132" s="64">
        <f t="shared" si="7"/>
        <v>0.024949689334944125</v>
      </c>
    </row>
    <row r="133" spans="13:30" ht="12.75" customHeight="1">
      <c r="M133" s="28" t="s">
        <v>72</v>
      </c>
      <c r="N133" s="34">
        <v>822.19</v>
      </c>
      <c r="O133" s="35">
        <v>2074</v>
      </c>
      <c r="Y133" s="28" t="s">
        <v>72</v>
      </c>
      <c r="Z133" s="59">
        <f t="shared" si="4"/>
        <v>822.19</v>
      </c>
      <c r="AA133" s="59">
        <f t="shared" si="5"/>
        <v>2074</v>
      </c>
      <c r="AB133" s="71">
        <f t="shared" si="6"/>
        <v>2542.5167571951642</v>
      </c>
      <c r="AC133" s="65" t="s">
        <v>72</v>
      </c>
      <c r="AD133" s="64">
        <f t="shared" si="7"/>
        <v>0.22590007579323257</v>
      </c>
    </row>
    <row r="134" spans="13:30" ht="12.75" customHeight="1">
      <c r="M134" s="28" t="s">
        <v>73</v>
      </c>
      <c r="N134" s="34">
        <v>824.7</v>
      </c>
      <c r="O134" s="35">
        <v>2341</v>
      </c>
      <c r="Y134" s="28" t="s">
        <v>73</v>
      </c>
      <c r="Z134" s="59">
        <f t="shared" si="4"/>
        <v>824.7</v>
      </c>
      <c r="AA134" s="59">
        <f t="shared" si="5"/>
        <v>2341</v>
      </c>
      <c r="AB134" s="71">
        <f t="shared" si="6"/>
        <v>2600.988757353145</v>
      </c>
      <c r="AC134" s="65" t="s">
        <v>73</v>
      </c>
      <c r="AD134" s="64">
        <f t="shared" si="7"/>
        <v>0.1110588455160808</v>
      </c>
    </row>
    <row r="135" spans="13:30" ht="12.75" customHeight="1">
      <c r="M135" s="28" t="s">
        <v>74</v>
      </c>
      <c r="N135" s="34">
        <v>829.1</v>
      </c>
      <c r="O135" s="35">
        <v>2327</v>
      </c>
      <c r="Y135" s="28" t="s">
        <v>74</v>
      </c>
      <c r="Z135" s="59">
        <f t="shared" si="4"/>
        <v>829.1</v>
      </c>
      <c r="AA135" s="59">
        <f t="shared" si="5"/>
        <v>2327</v>
      </c>
      <c r="AB135" s="71">
        <f t="shared" si="6"/>
        <v>2703.489474761558</v>
      </c>
      <c r="AC135" s="65" t="s">
        <v>74</v>
      </c>
      <c r="AD135" s="64">
        <f t="shared" si="7"/>
        <v>0.1617917811609617</v>
      </c>
    </row>
    <row r="136" spans="13:30" ht="12.75" customHeight="1">
      <c r="M136" s="28" t="s">
        <v>75</v>
      </c>
      <c r="N136" s="34">
        <v>834.76</v>
      </c>
      <c r="O136" s="35">
        <v>2329</v>
      </c>
      <c r="Y136" s="28" t="s">
        <v>75</v>
      </c>
      <c r="Z136" s="59">
        <f aca="true" t="shared" si="8" ref="Z136:Z199">N136</f>
        <v>834.76</v>
      </c>
      <c r="AA136" s="59">
        <f aca="true" t="shared" si="9" ref="AA136:AB199">O136</f>
        <v>2329</v>
      </c>
      <c r="AB136" s="71">
        <f aca="true" t="shared" si="10" ref="AB136:AB199">$T$31+$V$31*Z136</f>
        <v>2835.342670336926</v>
      </c>
      <c r="AC136" s="65" t="s">
        <v>75</v>
      </c>
      <c r="AD136" s="64">
        <f aca="true" t="shared" si="11" ref="AD136:AD199">AB136/AA136-1</f>
        <v>0.21740775883938435</v>
      </c>
    </row>
    <row r="137" spans="13:30" ht="12.75" customHeight="1">
      <c r="M137" s="28" t="s">
        <v>76</v>
      </c>
      <c r="N137" s="34">
        <v>824.33</v>
      </c>
      <c r="O137" s="35">
        <v>1905</v>
      </c>
      <c r="Y137" s="28" t="s">
        <v>76</v>
      </c>
      <c r="Z137" s="59">
        <f t="shared" si="8"/>
        <v>824.33</v>
      </c>
      <c r="AA137" s="59">
        <f t="shared" si="9"/>
        <v>1905</v>
      </c>
      <c r="AB137" s="71">
        <f t="shared" si="10"/>
        <v>2592.369378843803</v>
      </c>
      <c r="AC137" s="65" t="s">
        <v>76</v>
      </c>
      <c r="AD137" s="64">
        <f t="shared" si="11"/>
        <v>0.36082382091538223</v>
      </c>
    </row>
    <row r="138" spans="13:30" ht="12.75" customHeight="1">
      <c r="M138" s="28" t="s">
        <v>77</v>
      </c>
      <c r="N138" s="34">
        <v>830.91</v>
      </c>
      <c r="O138" s="35">
        <v>2072</v>
      </c>
      <c r="Y138" s="28" t="s">
        <v>77</v>
      </c>
      <c r="Z138" s="59">
        <f t="shared" si="8"/>
        <v>830.91</v>
      </c>
      <c r="AA138" s="59">
        <f t="shared" si="9"/>
        <v>2072</v>
      </c>
      <c r="AB138" s="71">
        <f t="shared" si="10"/>
        <v>2745.654542604563</v>
      </c>
      <c r="AC138" s="65" t="s">
        <v>77</v>
      </c>
      <c r="AD138" s="64">
        <f t="shared" si="11"/>
        <v>0.32512284874737607</v>
      </c>
    </row>
    <row r="139" spans="13:30" ht="12.75" customHeight="1">
      <c r="M139" s="28" t="s">
        <v>78</v>
      </c>
      <c r="N139" s="34">
        <v>826.64</v>
      </c>
      <c r="O139" s="35">
        <v>2097</v>
      </c>
      <c r="Y139" s="28" t="s">
        <v>78</v>
      </c>
      <c r="Z139" s="59">
        <f t="shared" si="8"/>
        <v>826.64</v>
      </c>
      <c r="AA139" s="59">
        <f t="shared" si="9"/>
        <v>2097</v>
      </c>
      <c r="AB139" s="71">
        <f t="shared" si="10"/>
        <v>2646.182255483218</v>
      </c>
      <c r="AC139" s="65" t="s">
        <v>78</v>
      </c>
      <c r="AD139" s="64">
        <f t="shared" si="11"/>
        <v>0.2618894875933324</v>
      </c>
    </row>
    <row r="140" spans="13:30" ht="12.75" customHeight="1">
      <c r="M140" s="28" t="s">
        <v>79</v>
      </c>
      <c r="N140" s="34">
        <v>829.91</v>
      </c>
      <c r="O140" s="35">
        <v>1867</v>
      </c>
      <c r="Y140" s="28" t="s">
        <v>79</v>
      </c>
      <c r="Z140" s="59">
        <f t="shared" si="8"/>
        <v>829.91</v>
      </c>
      <c r="AA140" s="59">
        <f t="shared" si="9"/>
        <v>1867</v>
      </c>
      <c r="AB140" s="71">
        <f t="shared" si="10"/>
        <v>2722.358925011744</v>
      </c>
      <c r="AC140" s="65" t="s">
        <v>79</v>
      </c>
      <c r="AD140" s="64">
        <f t="shared" si="11"/>
        <v>0.4581461837234835</v>
      </c>
    </row>
    <row r="141" spans="13:30" ht="12.75" customHeight="1">
      <c r="M141" s="28" t="s">
        <v>80</v>
      </c>
      <c r="N141" s="34">
        <v>829.37</v>
      </c>
      <c r="O141" s="35">
        <v>2297</v>
      </c>
      <c r="Y141" s="28" t="s">
        <v>80</v>
      </c>
      <c r="Z141" s="59">
        <f t="shared" si="8"/>
        <v>829.37</v>
      </c>
      <c r="AA141" s="59">
        <f t="shared" si="9"/>
        <v>2297</v>
      </c>
      <c r="AB141" s="71">
        <f t="shared" si="10"/>
        <v>2709.779291511619</v>
      </c>
      <c r="AC141" s="65" t="s">
        <v>80</v>
      </c>
      <c r="AD141" s="64">
        <f t="shared" si="11"/>
        <v>0.17970365324841908</v>
      </c>
    </row>
    <row r="142" spans="13:30" ht="12.75" customHeight="1">
      <c r="M142" s="28" t="s">
        <v>81</v>
      </c>
      <c r="N142" s="34">
        <v>832.82</v>
      </c>
      <c r="O142" s="35">
        <v>2039</v>
      </c>
      <c r="Y142" s="28" t="s">
        <v>81</v>
      </c>
      <c r="Z142" s="59">
        <f t="shared" si="8"/>
        <v>832.82</v>
      </c>
      <c r="AA142" s="59">
        <f t="shared" si="9"/>
        <v>2039</v>
      </c>
      <c r="AB142" s="71">
        <f t="shared" si="10"/>
        <v>2790.149172206853</v>
      </c>
      <c r="AC142" s="65" t="s">
        <v>81</v>
      </c>
      <c r="AD142" s="64">
        <f t="shared" si="11"/>
        <v>0.36839096233783875</v>
      </c>
    </row>
    <row r="143" spans="13:30" ht="12.75" customHeight="1">
      <c r="M143" s="28" t="s">
        <v>82</v>
      </c>
      <c r="N143" s="34">
        <v>846.3</v>
      </c>
      <c r="O143" s="35">
        <v>2995</v>
      </c>
      <c r="Y143" s="28" t="s">
        <v>82</v>
      </c>
      <c r="Z143" s="59">
        <f t="shared" si="8"/>
        <v>846.3</v>
      </c>
      <c r="AA143" s="59">
        <f t="shared" si="9"/>
        <v>2995</v>
      </c>
      <c r="AB143" s="71">
        <f t="shared" si="10"/>
        <v>3104.174097358082</v>
      </c>
      <c r="AC143" s="65" t="s">
        <v>82</v>
      </c>
      <c r="AD143" s="64">
        <f t="shared" si="11"/>
        <v>0.03645211931822434</v>
      </c>
    </row>
    <row r="144" spans="13:30" ht="12.75" customHeight="1">
      <c r="M144" s="28" t="s">
        <v>83</v>
      </c>
      <c r="N144" s="34">
        <v>842.84</v>
      </c>
      <c r="O144" s="35">
        <v>3233.21</v>
      </c>
      <c r="Y144" s="28" t="s">
        <v>83</v>
      </c>
      <c r="Z144" s="59">
        <f t="shared" si="8"/>
        <v>842.84</v>
      </c>
      <c r="AA144" s="59">
        <f t="shared" si="9"/>
        <v>3233.21</v>
      </c>
      <c r="AB144" s="71">
        <f t="shared" si="10"/>
        <v>3023.5712604869223</v>
      </c>
      <c r="AC144" s="65" t="s">
        <v>83</v>
      </c>
      <c r="AD144" s="64">
        <f t="shared" si="11"/>
        <v>-0.06483919680845907</v>
      </c>
    </row>
    <row r="145" spans="13:30" ht="12.75" customHeight="1">
      <c r="M145" s="28">
        <v>34342</v>
      </c>
      <c r="N145" s="34">
        <v>859.39</v>
      </c>
      <c r="O145" s="35">
        <v>3631</v>
      </c>
      <c r="Y145" s="28">
        <v>34342</v>
      </c>
      <c r="Z145" s="59">
        <f t="shared" si="8"/>
        <v>859.39</v>
      </c>
      <c r="AA145" s="59">
        <f t="shared" si="9"/>
        <v>3631</v>
      </c>
      <c r="AB145" s="71">
        <f t="shared" si="10"/>
        <v>3409.1137316481145</v>
      </c>
      <c r="AC145" s="65">
        <v>34342</v>
      </c>
      <c r="AD145" s="64">
        <f t="shared" si="11"/>
        <v>-0.06110885936433086</v>
      </c>
    </row>
    <row r="146" spans="13:30" ht="12.75" customHeight="1">
      <c r="M146" s="28">
        <v>34373</v>
      </c>
      <c r="N146" s="34">
        <v>878.93</v>
      </c>
      <c r="O146" s="35">
        <v>4972</v>
      </c>
      <c r="Y146" s="28">
        <v>34373</v>
      </c>
      <c r="Z146" s="59">
        <f t="shared" si="8"/>
        <v>878.93</v>
      </c>
      <c r="AA146" s="59">
        <f t="shared" si="9"/>
        <v>4972</v>
      </c>
      <c r="AB146" s="71">
        <f t="shared" si="10"/>
        <v>3864.3100994118395</v>
      </c>
      <c r="AC146" s="65">
        <v>34373</v>
      </c>
      <c r="AD146" s="64">
        <f t="shared" si="11"/>
        <v>-0.22278557936205967</v>
      </c>
    </row>
    <row r="147" spans="13:30" ht="12.75" customHeight="1">
      <c r="M147" s="28">
        <v>34401</v>
      </c>
      <c r="N147" s="34">
        <v>896.22</v>
      </c>
      <c r="O147" s="35">
        <v>5342</v>
      </c>
      <c r="Y147" s="28">
        <v>34401</v>
      </c>
      <c r="Z147" s="59">
        <f t="shared" si="8"/>
        <v>896.22</v>
      </c>
      <c r="AA147" s="59">
        <f t="shared" si="9"/>
        <v>5342</v>
      </c>
      <c r="AB147" s="71">
        <f t="shared" si="10"/>
        <v>4267.091327591723</v>
      </c>
      <c r="AC147" s="65">
        <v>34401</v>
      </c>
      <c r="AD147" s="64">
        <f t="shared" si="11"/>
        <v>-0.20121839618275494</v>
      </c>
    </row>
    <row r="148" spans="13:30" ht="12.75" customHeight="1">
      <c r="M148" s="28">
        <v>34432</v>
      </c>
      <c r="N148" s="34">
        <v>906.58</v>
      </c>
      <c r="O148" s="35">
        <v>5786.53</v>
      </c>
      <c r="Y148" s="28">
        <v>34432</v>
      </c>
      <c r="Z148" s="59">
        <f t="shared" si="8"/>
        <v>906.58</v>
      </c>
      <c r="AA148" s="59">
        <f t="shared" si="9"/>
        <v>5786.53</v>
      </c>
      <c r="AB148" s="71">
        <f t="shared" si="10"/>
        <v>4508.433925853351</v>
      </c>
      <c r="AC148" s="65">
        <v>34432</v>
      </c>
      <c r="AD148" s="64">
        <f t="shared" si="11"/>
        <v>-0.22087435373991815</v>
      </c>
    </row>
    <row r="149" spans="13:30" ht="12.75" customHeight="1">
      <c r="M149" s="28">
        <v>34462</v>
      </c>
      <c r="N149" s="34">
        <v>907.31</v>
      </c>
      <c r="O149" s="35">
        <v>4317.34</v>
      </c>
      <c r="Y149" s="28">
        <v>34462</v>
      </c>
      <c r="Z149" s="59">
        <f t="shared" si="8"/>
        <v>907.31</v>
      </c>
      <c r="AA149" s="59">
        <f t="shared" si="9"/>
        <v>4317.34</v>
      </c>
      <c r="AB149" s="71">
        <f t="shared" si="10"/>
        <v>4525.43972669611</v>
      </c>
      <c r="AC149" s="65">
        <v>34462</v>
      </c>
      <c r="AD149" s="64">
        <f t="shared" si="11"/>
        <v>0.048200912296948895</v>
      </c>
    </row>
    <row r="150" spans="13:30" ht="12.75" customHeight="1">
      <c r="M150" s="28">
        <v>34554</v>
      </c>
      <c r="N150" s="34">
        <v>904.83</v>
      </c>
      <c r="O150" s="35">
        <v>5520.53</v>
      </c>
      <c r="Y150" s="28">
        <v>34554</v>
      </c>
      <c r="Z150" s="59">
        <f t="shared" si="8"/>
        <v>904.83</v>
      </c>
      <c r="AA150" s="59">
        <f t="shared" si="9"/>
        <v>5520.53</v>
      </c>
      <c r="AB150" s="71">
        <f t="shared" si="10"/>
        <v>4467.666595065915</v>
      </c>
      <c r="AC150" s="65">
        <v>34554</v>
      </c>
      <c r="AD150" s="64">
        <f t="shared" si="11"/>
        <v>-0.19071781240824426</v>
      </c>
    </row>
    <row r="151" spans="13:30" ht="12.75" customHeight="1">
      <c r="M151" s="28">
        <v>34585</v>
      </c>
      <c r="N151" s="34">
        <v>897.1</v>
      </c>
      <c r="O151" s="35">
        <v>3769.93</v>
      </c>
      <c r="Y151" s="28">
        <v>34585</v>
      </c>
      <c r="Z151" s="59">
        <f t="shared" si="8"/>
        <v>897.1</v>
      </c>
      <c r="AA151" s="59">
        <f t="shared" si="9"/>
        <v>3769.93</v>
      </c>
      <c r="AB151" s="71">
        <f t="shared" si="10"/>
        <v>4287.591471073407</v>
      </c>
      <c r="AC151" s="65">
        <v>34585</v>
      </c>
      <c r="AD151" s="64">
        <f t="shared" si="11"/>
        <v>0.1373132846162679</v>
      </c>
    </row>
    <row r="152" spans="13:30" ht="12.75" customHeight="1">
      <c r="M152" s="28">
        <v>34615</v>
      </c>
      <c r="N152" s="34">
        <v>888.07</v>
      </c>
      <c r="O152" s="35">
        <v>4027.77</v>
      </c>
      <c r="Y152" s="28">
        <v>34615</v>
      </c>
      <c r="Z152" s="59">
        <f t="shared" si="8"/>
        <v>888.07</v>
      </c>
      <c r="AA152" s="59">
        <f t="shared" si="9"/>
        <v>4027.77</v>
      </c>
      <c r="AB152" s="71">
        <f t="shared" si="10"/>
        <v>4077.232044210228</v>
      </c>
      <c r="AC152" s="65">
        <v>34615</v>
      </c>
      <c r="AD152" s="64">
        <f t="shared" si="11"/>
        <v>0.012280255379584215</v>
      </c>
    </row>
    <row r="153" spans="13:30" ht="12.75" customHeight="1">
      <c r="M153" s="28">
        <v>34646</v>
      </c>
      <c r="N153" s="34">
        <v>890.67</v>
      </c>
      <c r="O153" s="35">
        <v>3449.81</v>
      </c>
      <c r="Y153" s="28">
        <v>34646</v>
      </c>
      <c r="Z153" s="59">
        <f t="shared" si="8"/>
        <v>890.67</v>
      </c>
      <c r="AA153" s="59">
        <f t="shared" si="9"/>
        <v>3449.81</v>
      </c>
      <c r="AB153" s="71">
        <f t="shared" si="10"/>
        <v>4137.800649951561</v>
      </c>
      <c r="AC153" s="65">
        <v>34646</v>
      </c>
      <c r="AD153" s="64">
        <f t="shared" si="11"/>
        <v>0.19942856271839937</v>
      </c>
    </row>
    <row r="154" spans="13:30" ht="12.75" customHeight="1">
      <c r="M154" s="28">
        <v>34676</v>
      </c>
      <c r="N154" s="34">
        <v>896.08</v>
      </c>
      <c r="O154" s="35">
        <v>3463.29</v>
      </c>
      <c r="Y154" s="28">
        <v>34676</v>
      </c>
      <c r="Z154" s="59">
        <f t="shared" si="8"/>
        <v>896.08</v>
      </c>
      <c r="AA154" s="59">
        <f t="shared" si="9"/>
        <v>3463.29</v>
      </c>
      <c r="AB154" s="71">
        <f t="shared" si="10"/>
        <v>4263.829941128726</v>
      </c>
      <c r="AC154" s="65">
        <v>34676</v>
      </c>
      <c r="AD154" s="64">
        <f t="shared" si="11"/>
        <v>0.23115013213699287</v>
      </c>
    </row>
    <row r="155" spans="13:30" ht="12.75" customHeight="1">
      <c r="M155" s="28" t="s">
        <v>84</v>
      </c>
      <c r="N155" s="34">
        <v>904.26</v>
      </c>
      <c r="O155" s="35">
        <v>5143.45</v>
      </c>
      <c r="Y155" s="28" t="s">
        <v>84</v>
      </c>
      <c r="Z155" s="59">
        <f t="shared" si="8"/>
        <v>904.26</v>
      </c>
      <c r="AA155" s="59">
        <f t="shared" si="9"/>
        <v>5143.45</v>
      </c>
      <c r="AB155" s="71">
        <f t="shared" si="10"/>
        <v>4454.388093038004</v>
      </c>
      <c r="AC155" s="65" t="s">
        <v>84</v>
      </c>
      <c r="AD155" s="64">
        <f t="shared" si="11"/>
        <v>-0.13396881605964794</v>
      </c>
    </row>
    <row r="156" spans="13:30" ht="12.75" customHeight="1">
      <c r="M156" s="28" t="s">
        <v>85</v>
      </c>
      <c r="N156" s="34">
        <v>898.37</v>
      </c>
      <c r="O156" s="35">
        <v>6094.26</v>
      </c>
      <c r="Y156" s="28" t="s">
        <v>85</v>
      </c>
      <c r="Z156" s="59">
        <f t="shared" si="8"/>
        <v>898.37</v>
      </c>
      <c r="AA156" s="59">
        <f t="shared" si="9"/>
        <v>6094.26</v>
      </c>
      <c r="AB156" s="71">
        <f t="shared" si="10"/>
        <v>4317.176905416287</v>
      </c>
      <c r="AC156" s="65" t="s">
        <v>85</v>
      </c>
      <c r="AD156" s="64">
        <f t="shared" si="11"/>
        <v>-0.2915994878104501</v>
      </c>
    </row>
    <row r="157" spans="13:30" ht="12.75" customHeight="1">
      <c r="M157" s="28" t="s">
        <v>86</v>
      </c>
      <c r="N157" s="34">
        <v>878.18</v>
      </c>
      <c r="O157" s="35">
        <v>4852.23</v>
      </c>
      <c r="Y157" s="28" t="s">
        <v>86</v>
      </c>
      <c r="Z157" s="59">
        <f t="shared" si="8"/>
        <v>878.18</v>
      </c>
      <c r="AA157" s="59">
        <f t="shared" si="9"/>
        <v>4852.23</v>
      </c>
      <c r="AB157" s="71">
        <f t="shared" si="10"/>
        <v>3846.838386217227</v>
      </c>
      <c r="AC157" s="65" t="s">
        <v>86</v>
      </c>
      <c r="AD157" s="64">
        <f t="shared" si="11"/>
        <v>-0.20720196977117178</v>
      </c>
    </row>
    <row r="158" spans="13:30" ht="12.75" customHeight="1">
      <c r="M158" s="28" t="s">
        <v>87</v>
      </c>
      <c r="N158" s="34">
        <v>873.03</v>
      </c>
      <c r="O158" s="35">
        <v>4662.49</v>
      </c>
      <c r="Y158" s="28" t="s">
        <v>87</v>
      </c>
      <c r="Z158" s="59">
        <f t="shared" si="8"/>
        <v>873.03</v>
      </c>
      <c r="AA158" s="59">
        <f t="shared" si="9"/>
        <v>4662.49</v>
      </c>
      <c r="AB158" s="71">
        <f t="shared" si="10"/>
        <v>3726.8659556141974</v>
      </c>
      <c r="AC158" s="65" t="s">
        <v>87</v>
      </c>
      <c r="AD158" s="64">
        <f t="shared" si="11"/>
        <v>-0.20067046672181654</v>
      </c>
    </row>
    <row r="159" spans="13:30" ht="12.75" customHeight="1">
      <c r="M159" s="28" t="s">
        <v>88</v>
      </c>
      <c r="N159" s="34">
        <v>873</v>
      </c>
      <c r="O159" s="35">
        <v>5881.98</v>
      </c>
      <c r="Y159" s="28" t="s">
        <v>88</v>
      </c>
      <c r="Z159" s="59">
        <f t="shared" si="8"/>
        <v>873</v>
      </c>
      <c r="AA159" s="59">
        <f t="shared" si="9"/>
        <v>5881.98</v>
      </c>
      <c r="AB159" s="71">
        <f t="shared" si="10"/>
        <v>3726.167087086411</v>
      </c>
      <c r="AC159" s="65" t="s">
        <v>88</v>
      </c>
      <c r="AD159" s="64">
        <f t="shared" si="11"/>
        <v>-0.36651143202010017</v>
      </c>
    </row>
    <row r="160" spans="13:30" ht="12.75" customHeight="1">
      <c r="M160" s="28" t="s">
        <v>89</v>
      </c>
      <c r="N160" s="34">
        <v>871.87</v>
      </c>
      <c r="O160" s="35">
        <v>4256.12</v>
      </c>
      <c r="Y160" s="28" t="s">
        <v>89</v>
      </c>
      <c r="Z160" s="59">
        <f t="shared" si="8"/>
        <v>871.87</v>
      </c>
      <c r="AA160" s="59">
        <f t="shared" si="9"/>
        <v>4256.12</v>
      </c>
      <c r="AB160" s="71">
        <f t="shared" si="10"/>
        <v>3699.843039206524</v>
      </c>
      <c r="AC160" s="65" t="s">
        <v>89</v>
      </c>
      <c r="AD160" s="64">
        <f t="shared" si="11"/>
        <v>-0.13070048795463385</v>
      </c>
    </row>
    <row r="161" spans="13:30" ht="12.75" customHeight="1">
      <c r="M161" s="28" t="s">
        <v>90</v>
      </c>
      <c r="N161" s="34">
        <v>862.08</v>
      </c>
      <c r="O161" s="35">
        <v>4833.87</v>
      </c>
      <c r="Y161" s="28" t="s">
        <v>90</v>
      </c>
      <c r="Z161" s="59">
        <f t="shared" si="8"/>
        <v>862.08</v>
      </c>
      <c r="AA161" s="59">
        <f t="shared" si="9"/>
        <v>4833.87</v>
      </c>
      <c r="AB161" s="71">
        <f t="shared" si="10"/>
        <v>3471.7789429728036</v>
      </c>
      <c r="AC161" s="65" t="s">
        <v>90</v>
      </c>
      <c r="AD161" s="64">
        <f t="shared" si="11"/>
        <v>-0.2817806554638822</v>
      </c>
    </row>
    <row r="162" spans="13:30" ht="12.75" customHeight="1">
      <c r="M162" s="28" t="s">
        <v>91</v>
      </c>
      <c r="N162" s="34">
        <v>858.72</v>
      </c>
      <c r="O162" s="35">
        <v>3804.58</v>
      </c>
      <c r="Y162" s="28" t="s">
        <v>91</v>
      </c>
      <c r="Z162" s="59">
        <f t="shared" si="8"/>
        <v>858.72</v>
      </c>
      <c r="AA162" s="59">
        <f t="shared" si="9"/>
        <v>3804.58</v>
      </c>
      <c r="AB162" s="71">
        <f t="shared" si="10"/>
        <v>3393.5056678609253</v>
      </c>
      <c r="AC162" s="65" t="s">
        <v>91</v>
      </c>
      <c r="AD162" s="64">
        <f t="shared" si="11"/>
        <v>-0.10804723047986231</v>
      </c>
    </row>
    <row r="163" spans="13:30" ht="12.75" customHeight="1">
      <c r="M163" s="28" t="s">
        <v>92</v>
      </c>
      <c r="N163" s="34">
        <v>853.32</v>
      </c>
      <c r="O163" s="35">
        <v>3345.22</v>
      </c>
      <c r="Y163" s="28" t="s">
        <v>92</v>
      </c>
      <c r="Z163" s="59">
        <f t="shared" si="8"/>
        <v>853.32</v>
      </c>
      <c r="AA163" s="59">
        <f t="shared" si="9"/>
        <v>3345.22</v>
      </c>
      <c r="AB163" s="71">
        <f t="shared" si="10"/>
        <v>3267.7093328596893</v>
      </c>
      <c r="AC163" s="65" t="s">
        <v>92</v>
      </c>
      <c r="AD163" s="64">
        <f t="shared" si="11"/>
        <v>-0.023170573875652578</v>
      </c>
    </row>
    <row r="164" spans="13:30" ht="12.75" customHeight="1">
      <c r="M164" s="28" t="s">
        <v>93</v>
      </c>
      <c r="N164" s="34">
        <v>853.46</v>
      </c>
      <c r="O164" s="35">
        <v>3157.59</v>
      </c>
      <c r="Y164" s="28" t="s">
        <v>93</v>
      </c>
      <c r="Z164" s="59">
        <f t="shared" si="8"/>
        <v>853.46</v>
      </c>
      <c r="AA164" s="59">
        <f t="shared" si="9"/>
        <v>3157.59</v>
      </c>
      <c r="AB164" s="71">
        <f t="shared" si="10"/>
        <v>3270.970719322686</v>
      </c>
      <c r="AC164" s="65" t="s">
        <v>93</v>
      </c>
      <c r="AD164" s="64">
        <f t="shared" si="11"/>
        <v>0.03590735951237667</v>
      </c>
    </row>
    <row r="165" spans="13:30" ht="12.75" customHeight="1">
      <c r="M165" s="28" t="s">
        <v>94</v>
      </c>
      <c r="N165" s="34">
        <v>845.23</v>
      </c>
      <c r="O165" s="35">
        <v>4026.98</v>
      </c>
      <c r="Y165" s="28" t="s">
        <v>94</v>
      </c>
      <c r="Z165" s="59">
        <f t="shared" si="8"/>
        <v>845.23</v>
      </c>
      <c r="AA165" s="59">
        <f t="shared" si="9"/>
        <v>4026.98</v>
      </c>
      <c r="AB165" s="71">
        <f t="shared" si="10"/>
        <v>3079.247786533764</v>
      </c>
      <c r="AC165" s="65" t="s">
        <v>94</v>
      </c>
      <c r="AD165" s="64">
        <f t="shared" si="11"/>
        <v>-0.23534564697769444</v>
      </c>
    </row>
    <row r="166" spans="13:30" ht="12.75" customHeight="1">
      <c r="M166" s="28" t="s">
        <v>95</v>
      </c>
      <c r="N166" s="34">
        <v>846.44</v>
      </c>
      <c r="O166" s="35">
        <v>4496.84</v>
      </c>
      <c r="Y166" s="28" t="s">
        <v>95</v>
      </c>
      <c r="Z166" s="59">
        <f t="shared" si="8"/>
        <v>846.44</v>
      </c>
      <c r="AA166" s="59">
        <f t="shared" si="9"/>
        <v>4496.84</v>
      </c>
      <c r="AB166" s="71">
        <f t="shared" si="10"/>
        <v>3107.435483821082</v>
      </c>
      <c r="AC166" s="65" t="s">
        <v>95</v>
      </c>
      <c r="AD166" s="64">
        <f t="shared" si="11"/>
        <v>-0.3089735272277684</v>
      </c>
    </row>
    <row r="167" spans="13:30" ht="12.75" customHeight="1">
      <c r="M167" s="28">
        <v>34343</v>
      </c>
      <c r="N167" s="34">
        <v>847.89</v>
      </c>
      <c r="O167" s="35">
        <v>3910.78</v>
      </c>
      <c r="Y167" s="28">
        <v>34343</v>
      </c>
      <c r="Z167" s="59">
        <f t="shared" si="8"/>
        <v>847.89</v>
      </c>
      <c r="AA167" s="59">
        <f t="shared" si="9"/>
        <v>3910.78</v>
      </c>
      <c r="AB167" s="71">
        <f t="shared" si="10"/>
        <v>3141.2141293306704</v>
      </c>
      <c r="AC167" s="65">
        <v>34343</v>
      </c>
      <c r="AD167" s="64">
        <f t="shared" si="11"/>
        <v>-0.19678066029521724</v>
      </c>
    </row>
    <row r="168" spans="13:30" ht="12.75" customHeight="1">
      <c r="M168" s="28">
        <v>34374</v>
      </c>
      <c r="N168" s="34">
        <v>853.27</v>
      </c>
      <c r="O168" s="35">
        <v>3595.49</v>
      </c>
      <c r="Y168" s="28">
        <v>34374</v>
      </c>
      <c r="Z168" s="59">
        <f t="shared" si="8"/>
        <v>853.27</v>
      </c>
      <c r="AA168" s="59">
        <f t="shared" si="9"/>
        <v>3595.49</v>
      </c>
      <c r="AB168" s="71">
        <f t="shared" si="10"/>
        <v>3266.5445519800487</v>
      </c>
      <c r="AC168" s="65">
        <v>34374</v>
      </c>
      <c r="AD168" s="64">
        <f t="shared" si="11"/>
        <v>-0.09148835013306977</v>
      </c>
    </row>
    <row r="169" spans="13:30" ht="12.75" customHeight="1">
      <c r="M169" s="28">
        <v>34463</v>
      </c>
      <c r="N169" s="34">
        <v>849.82</v>
      </c>
      <c r="O169" s="35">
        <v>2885.03</v>
      </c>
      <c r="Y169" s="28">
        <v>34463</v>
      </c>
      <c r="Z169" s="59">
        <f t="shared" si="8"/>
        <v>849.82</v>
      </c>
      <c r="AA169" s="59">
        <f t="shared" si="9"/>
        <v>2885.03</v>
      </c>
      <c r="AB169" s="71">
        <f t="shared" si="10"/>
        <v>3186.174671284818</v>
      </c>
      <c r="AC169" s="65">
        <v>34463</v>
      </c>
      <c r="AD169" s="64">
        <f t="shared" si="11"/>
        <v>0.10438181623235043</v>
      </c>
    </row>
    <row r="170" spans="13:30" ht="12.75" customHeight="1">
      <c r="M170" s="28">
        <v>34494</v>
      </c>
      <c r="N170" s="34">
        <v>844.26</v>
      </c>
      <c r="O170" s="35">
        <v>3388.35</v>
      </c>
      <c r="Y170" s="28">
        <v>34494</v>
      </c>
      <c r="Z170" s="59">
        <f t="shared" si="8"/>
        <v>844.26</v>
      </c>
      <c r="AA170" s="59">
        <f t="shared" si="9"/>
        <v>3388.35</v>
      </c>
      <c r="AB170" s="71">
        <f t="shared" si="10"/>
        <v>3056.6510374687277</v>
      </c>
      <c r="AC170" s="65">
        <v>34494</v>
      </c>
      <c r="AD170" s="64">
        <f t="shared" si="11"/>
        <v>-0.0978939491290074</v>
      </c>
    </row>
    <row r="171" spans="13:30" ht="12.75" customHeight="1">
      <c r="M171" s="28">
        <v>34524</v>
      </c>
      <c r="N171" s="34">
        <v>846.24</v>
      </c>
      <c r="O171" s="35">
        <v>2575.08</v>
      </c>
      <c r="Y171" s="28">
        <v>34524</v>
      </c>
      <c r="Z171" s="59">
        <f t="shared" si="8"/>
        <v>846.24</v>
      </c>
      <c r="AA171" s="59">
        <f t="shared" si="9"/>
        <v>2575.08</v>
      </c>
      <c r="AB171" s="71">
        <f t="shared" si="10"/>
        <v>3102.776360302516</v>
      </c>
      <c r="AC171" s="65">
        <v>34524</v>
      </c>
      <c r="AD171" s="64">
        <f t="shared" si="11"/>
        <v>0.20492425878128673</v>
      </c>
    </row>
    <row r="172" spans="13:30" ht="12.75" customHeight="1">
      <c r="M172" s="28">
        <v>34555</v>
      </c>
      <c r="N172" s="34">
        <v>841.28</v>
      </c>
      <c r="O172" s="35">
        <v>3261.38</v>
      </c>
      <c r="Y172" s="28">
        <v>34555</v>
      </c>
      <c r="Z172" s="59">
        <f t="shared" si="8"/>
        <v>841.28</v>
      </c>
      <c r="AA172" s="59">
        <f t="shared" si="9"/>
        <v>3261.38</v>
      </c>
      <c r="AB172" s="71">
        <f t="shared" si="10"/>
        <v>2987.23009704212</v>
      </c>
      <c r="AC172" s="65">
        <v>34555</v>
      </c>
      <c r="AD172" s="64">
        <f t="shared" si="11"/>
        <v>-0.08405947879666886</v>
      </c>
    </row>
    <row r="173" spans="13:30" ht="12.75" customHeight="1">
      <c r="M173" s="28">
        <v>34586</v>
      </c>
      <c r="N173" s="34">
        <v>843.51</v>
      </c>
      <c r="O173" s="35">
        <v>4228.86</v>
      </c>
      <c r="Y173" s="28">
        <v>34586</v>
      </c>
      <c r="Z173" s="59">
        <f t="shared" si="8"/>
        <v>843.51</v>
      </c>
      <c r="AA173" s="59">
        <f t="shared" si="9"/>
        <v>4228.86</v>
      </c>
      <c r="AB173" s="71">
        <f t="shared" si="10"/>
        <v>3039.1793242741114</v>
      </c>
      <c r="AC173" s="65">
        <v>34586</v>
      </c>
      <c r="AD173" s="64">
        <f t="shared" si="11"/>
        <v>-0.2813242045671619</v>
      </c>
    </row>
    <row r="174" spans="13:30" ht="12.75" customHeight="1">
      <c r="M174" s="28">
        <v>34677</v>
      </c>
      <c r="N174" s="34">
        <v>837.04</v>
      </c>
      <c r="O174" s="35">
        <v>3210.76</v>
      </c>
      <c r="Y174" s="28">
        <v>34677</v>
      </c>
      <c r="Z174" s="59">
        <f t="shared" si="8"/>
        <v>837.04</v>
      </c>
      <c r="AA174" s="59">
        <f t="shared" si="9"/>
        <v>3210.76</v>
      </c>
      <c r="AB174" s="71">
        <f t="shared" si="10"/>
        <v>2888.456678448558</v>
      </c>
      <c r="AC174" s="65">
        <v>34677</v>
      </c>
      <c r="AD174" s="64">
        <f t="shared" si="11"/>
        <v>-0.10038225266025569</v>
      </c>
    </row>
    <row r="175" spans="13:30" ht="12.75" customHeight="1">
      <c r="M175" s="28" t="s">
        <v>96</v>
      </c>
      <c r="N175" s="34">
        <v>833.38</v>
      </c>
      <c r="O175" s="35">
        <v>3118.24</v>
      </c>
      <c r="Y175" s="28" t="s">
        <v>96</v>
      </c>
      <c r="Z175" s="59">
        <f t="shared" si="8"/>
        <v>833.38</v>
      </c>
      <c r="AA175" s="59">
        <f t="shared" si="9"/>
        <v>3118.24</v>
      </c>
      <c r="AB175" s="71">
        <f t="shared" si="10"/>
        <v>2803.194718058832</v>
      </c>
      <c r="AC175" s="65" t="s">
        <v>96</v>
      </c>
      <c r="AD175" s="64">
        <f t="shared" si="11"/>
        <v>-0.10103304490390974</v>
      </c>
    </row>
    <row r="176" spans="13:30" ht="12.75" customHeight="1">
      <c r="M176" s="28" t="s">
        <v>97</v>
      </c>
      <c r="N176" s="34">
        <v>838.04</v>
      </c>
      <c r="O176" s="35">
        <v>3933.79</v>
      </c>
      <c r="Y176" s="28" t="s">
        <v>97</v>
      </c>
      <c r="Z176" s="59">
        <f t="shared" si="8"/>
        <v>838.04</v>
      </c>
      <c r="AA176" s="59">
        <f t="shared" si="9"/>
        <v>3933.79</v>
      </c>
      <c r="AB176" s="71">
        <f t="shared" si="10"/>
        <v>2911.7522960413808</v>
      </c>
      <c r="AC176" s="65" t="s">
        <v>97</v>
      </c>
      <c r="AD176" s="64">
        <f t="shared" si="11"/>
        <v>-0.2598099298535558</v>
      </c>
    </row>
    <row r="177" spans="13:30" ht="12.75" customHeight="1">
      <c r="M177" s="28" t="s">
        <v>98</v>
      </c>
      <c r="N177" s="34">
        <v>841.56</v>
      </c>
      <c r="O177" s="35">
        <v>3457.84</v>
      </c>
      <c r="Y177" s="28" t="s">
        <v>98</v>
      </c>
      <c r="Z177" s="59">
        <f t="shared" si="8"/>
        <v>841.56</v>
      </c>
      <c r="AA177" s="59">
        <f t="shared" si="9"/>
        <v>3457.84</v>
      </c>
      <c r="AB177" s="71">
        <f t="shared" si="10"/>
        <v>2993.7528699681097</v>
      </c>
      <c r="AC177" s="65" t="s">
        <v>98</v>
      </c>
      <c r="AD177" s="64">
        <f t="shared" si="11"/>
        <v>-0.13421301449225254</v>
      </c>
    </row>
    <row r="178" spans="13:30" ht="12.75" customHeight="1">
      <c r="M178" s="28" t="s">
        <v>99</v>
      </c>
      <c r="N178" s="34">
        <v>851.8</v>
      </c>
      <c r="O178" s="35">
        <v>6071</v>
      </c>
      <c r="Y178" s="28" t="s">
        <v>99</v>
      </c>
      <c r="Z178" s="59">
        <f t="shared" si="8"/>
        <v>851.8</v>
      </c>
      <c r="AA178" s="59">
        <f t="shared" si="9"/>
        <v>6071</v>
      </c>
      <c r="AB178" s="71">
        <f t="shared" si="10"/>
        <v>3232.299994118599</v>
      </c>
      <c r="AC178" s="65" t="s">
        <v>99</v>
      </c>
      <c r="AD178" s="64">
        <f t="shared" si="11"/>
        <v>-0.4675835951048264</v>
      </c>
    </row>
    <row r="179" spans="13:30" ht="12.75" customHeight="1">
      <c r="M179" s="28" t="s">
        <v>100</v>
      </c>
      <c r="N179" s="34">
        <v>861.5</v>
      </c>
      <c r="O179" s="35">
        <v>5000.95</v>
      </c>
      <c r="Y179" s="28" t="s">
        <v>100</v>
      </c>
      <c r="Z179" s="59">
        <f t="shared" si="8"/>
        <v>861.5</v>
      </c>
      <c r="AA179" s="59">
        <f t="shared" si="9"/>
        <v>5000.95</v>
      </c>
      <c r="AB179" s="71">
        <f t="shared" si="10"/>
        <v>3458.267484768967</v>
      </c>
      <c r="AC179" s="65" t="s">
        <v>100</v>
      </c>
      <c r="AD179" s="64">
        <f t="shared" si="11"/>
        <v>-0.30847789224667976</v>
      </c>
    </row>
    <row r="180" spans="13:30" ht="12.75" customHeight="1">
      <c r="M180" s="28" t="s">
        <v>101</v>
      </c>
      <c r="N180" s="34">
        <v>864.02</v>
      </c>
      <c r="O180" s="35">
        <v>5018.31</v>
      </c>
      <c r="Y180" s="28" t="s">
        <v>101</v>
      </c>
      <c r="Z180" s="59">
        <f t="shared" si="8"/>
        <v>864.02</v>
      </c>
      <c r="AA180" s="59">
        <f t="shared" si="9"/>
        <v>5018.31</v>
      </c>
      <c r="AB180" s="71">
        <f t="shared" si="10"/>
        <v>3516.9724411028765</v>
      </c>
      <c r="AC180" s="65" t="s">
        <v>101</v>
      </c>
      <c r="AD180" s="64">
        <f t="shared" si="11"/>
        <v>-0.2991719441200571</v>
      </c>
    </row>
    <row r="181" spans="13:30" ht="12.75" customHeight="1">
      <c r="M181" s="28" t="s">
        <v>102</v>
      </c>
      <c r="N181" s="34">
        <v>852.29</v>
      </c>
      <c r="O181" s="35">
        <v>4140.17</v>
      </c>
      <c r="Y181" s="28" t="s">
        <v>102</v>
      </c>
      <c r="Z181" s="59">
        <f t="shared" si="8"/>
        <v>852.29</v>
      </c>
      <c r="AA181" s="59">
        <f t="shared" si="9"/>
        <v>4140.17</v>
      </c>
      <c r="AB181" s="71">
        <f t="shared" si="10"/>
        <v>3243.7148467390834</v>
      </c>
      <c r="AC181" s="65" t="s">
        <v>102</v>
      </c>
      <c r="AD181" s="64">
        <f t="shared" si="11"/>
        <v>-0.21652617000290242</v>
      </c>
    </row>
    <row r="182" spans="13:30" ht="12.75" customHeight="1">
      <c r="M182" s="28" t="s">
        <v>103</v>
      </c>
      <c r="N182" s="34">
        <v>854.89</v>
      </c>
      <c r="O182" s="35">
        <v>3076.73</v>
      </c>
      <c r="Y182" s="28" t="s">
        <v>103</v>
      </c>
      <c r="Z182" s="59">
        <f t="shared" si="8"/>
        <v>854.89</v>
      </c>
      <c r="AA182" s="59">
        <f t="shared" si="9"/>
        <v>3076.73</v>
      </c>
      <c r="AB182" s="71">
        <f t="shared" si="10"/>
        <v>3304.2834524804202</v>
      </c>
      <c r="AC182" s="65" t="s">
        <v>103</v>
      </c>
      <c r="AD182" s="64">
        <f t="shared" si="11"/>
        <v>0.07395951301557835</v>
      </c>
    </row>
    <row r="183" spans="13:30" ht="12.75" customHeight="1">
      <c r="M183" s="28" t="s">
        <v>104</v>
      </c>
      <c r="N183" s="34">
        <v>852.58</v>
      </c>
      <c r="O183" s="35">
        <v>3149.6</v>
      </c>
      <c r="Y183" s="28" t="s">
        <v>104</v>
      </c>
      <c r="Z183" s="59">
        <f t="shared" si="8"/>
        <v>852.58</v>
      </c>
      <c r="AA183" s="59">
        <f t="shared" si="9"/>
        <v>3149.6</v>
      </c>
      <c r="AB183" s="71">
        <f t="shared" si="10"/>
        <v>3250.470575841002</v>
      </c>
      <c r="AC183" s="65" t="s">
        <v>104</v>
      </c>
      <c r="AD183" s="64">
        <f t="shared" si="11"/>
        <v>0.03202647188246188</v>
      </c>
    </row>
    <row r="184" spans="13:30" ht="12.75" customHeight="1">
      <c r="M184" s="28" t="s">
        <v>105</v>
      </c>
      <c r="N184" s="34">
        <v>847.53</v>
      </c>
      <c r="O184" s="35">
        <v>3017.62</v>
      </c>
      <c r="Y184" s="28" t="s">
        <v>105</v>
      </c>
      <c r="Z184" s="59">
        <f t="shared" si="8"/>
        <v>847.53</v>
      </c>
      <c r="AA184" s="59">
        <f t="shared" si="9"/>
        <v>3017.62</v>
      </c>
      <c r="AB184" s="71">
        <f t="shared" si="10"/>
        <v>3132.8277069972537</v>
      </c>
      <c r="AC184" s="65" t="s">
        <v>105</v>
      </c>
      <c r="AD184" s="64">
        <f t="shared" si="11"/>
        <v>0.038178334912034595</v>
      </c>
    </row>
    <row r="185" spans="13:30" ht="12.75" customHeight="1">
      <c r="M185" s="28" t="s">
        <v>106</v>
      </c>
      <c r="N185" s="34">
        <v>843.59</v>
      </c>
      <c r="O185" s="35">
        <v>2679.25</v>
      </c>
      <c r="Y185" s="28" t="s">
        <v>106</v>
      </c>
      <c r="Z185" s="59">
        <f t="shared" si="8"/>
        <v>843.59</v>
      </c>
      <c r="AA185" s="59">
        <f t="shared" si="9"/>
        <v>2679.25</v>
      </c>
      <c r="AB185" s="71">
        <f t="shared" si="10"/>
        <v>3041.0429736815386</v>
      </c>
      <c r="AC185" s="65" t="s">
        <v>106</v>
      </c>
      <c r="AD185" s="64">
        <f t="shared" si="11"/>
        <v>0.1350351679318984</v>
      </c>
    </row>
    <row r="186" spans="13:30" ht="12.75" customHeight="1">
      <c r="M186" s="28" t="s">
        <v>107</v>
      </c>
      <c r="N186" s="34">
        <v>841.71</v>
      </c>
      <c r="O186" s="35">
        <v>2655.61</v>
      </c>
      <c r="Y186" s="28" t="s">
        <v>107</v>
      </c>
      <c r="Z186" s="59">
        <f t="shared" si="8"/>
        <v>841.71</v>
      </c>
      <c r="AA186" s="59">
        <f t="shared" si="9"/>
        <v>2655.61</v>
      </c>
      <c r="AB186" s="71">
        <f t="shared" si="10"/>
        <v>2997.247212607035</v>
      </c>
      <c r="AC186" s="65" t="s">
        <v>107</v>
      </c>
      <c r="AD186" s="64">
        <f t="shared" si="11"/>
        <v>0.12864735883922518</v>
      </c>
    </row>
    <row r="187" spans="13:30" ht="12.75" customHeight="1">
      <c r="M187" s="28" t="s">
        <v>108</v>
      </c>
      <c r="N187" s="34">
        <v>848.24</v>
      </c>
      <c r="O187" s="35">
        <v>2453.8</v>
      </c>
      <c r="Y187" s="28" t="s">
        <v>108</v>
      </c>
      <c r="Z187" s="59">
        <f t="shared" si="8"/>
        <v>848.24</v>
      </c>
      <c r="AA187" s="59">
        <f t="shared" si="9"/>
        <v>2453.8</v>
      </c>
      <c r="AB187" s="71">
        <f t="shared" si="10"/>
        <v>3149.3675954881583</v>
      </c>
      <c r="AC187" s="65" t="s">
        <v>108</v>
      </c>
      <c r="AD187" s="64">
        <f t="shared" si="11"/>
        <v>0.2834654802706651</v>
      </c>
    </row>
    <row r="188" spans="13:30" ht="12.75" customHeight="1">
      <c r="M188" s="28" t="s">
        <v>109</v>
      </c>
      <c r="N188" s="34">
        <v>851.56</v>
      </c>
      <c r="O188" s="35">
        <v>2605.25</v>
      </c>
      <c r="Y188" s="28" t="s">
        <v>109</v>
      </c>
      <c r="Z188" s="59">
        <f t="shared" si="8"/>
        <v>851.56</v>
      </c>
      <c r="AA188" s="59">
        <f t="shared" si="9"/>
        <v>2605.25</v>
      </c>
      <c r="AB188" s="71">
        <f t="shared" si="10"/>
        <v>3226.709045896321</v>
      </c>
      <c r="AC188" s="65" t="s">
        <v>109</v>
      </c>
      <c r="AD188" s="64">
        <f t="shared" si="11"/>
        <v>0.23854104055131797</v>
      </c>
    </row>
    <row r="189" spans="13:30" ht="12.75" customHeight="1">
      <c r="M189" s="28">
        <v>34403</v>
      </c>
      <c r="N189" s="34">
        <v>850.15</v>
      </c>
      <c r="O189" s="35">
        <v>2611.4</v>
      </c>
      <c r="Y189" s="28">
        <v>34403</v>
      </c>
      <c r="Z189" s="59">
        <f t="shared" si="8"/>
        <v>850.15</v>
      </c>
      <c r="AA189" s="59">
        <f t="shared" si="9"/>
        <v>2611.4</v>
      </c>
      <c r="AB189" s="71">
        <f t="shared" si="10"/>
        <v>3193.8622250904446</v>
      </c>
      <c r="AC189" s="65">
        <v>34403</v>
      </c>
      <c r="AD189" s="64">
        <f t="shared" si="11"/>
        <v>0.22304596197076076</v>
      </c>
    </row>
    <row r="190" spans="13:30" ht="12.75" customHeight="1">
      <c r="M190" s="28">
        <v>34434</v>
      </c>
      <c r="N190" s="34">
        <v>861.55</v>
      </c>
      <c r="O190" s="35">
        <v>3610.15</v>
      </c>
      <c r="Y190" s="28">
        <v>34434</v>
      </c>
      <c r="Z190" s="59">
        <f t="shared" si="8"/>
        <v>861.55</v>
      </c>
      <c r="AA190" s="59">
        <f t="shared" si="9"/>
        <v>3610.15</v>
      </c>
      <c r="AB190" s="71">
        <f t="shared" si="10"/>
        <v>3459.4322656486074</v>
      </c>
      <c r="AC190" s="65">
        <v>34434</v>
      </c>
      <c r="AD190" s="64">
        <f t="shared" si="11"/>
        <v>-0.041748330222121655</v>
      </c>
    </row>
    <row r="191" spans="13:30" ht="12.75" customHeight="1">
      <c r="M191" s="28">
        <v>34464</v>
      </c>
      <c r="N191" s="34">
        <v>873.59</v>
      </c>
      <c r="O191" s="35">
        <v>4017.5</v>
      </c>
      <c r="Y191" s="28">
        <v>34464</v>
      </c>
      <c r="Z191" s="59">
        <f t="shared" si="8"/>
        <v>873.59</v>
      </c>
      <c r="AA191" s="59">
        <f t="shared" si="9"/>
        <v>4017.5</v>
      </c>
      <c r="AB191" s="71">
        <f t="shared" si="10"/>
        <v>3739.9115014661766</v>
      </c>
      <c r="AC191" s="65">
        <v>34464</v>
      </c>
      <c r="AD191" s="64">
        <f t="shared" si="11"/>
        <v>-0.06909483473150557</v>
      </c>
    </row>
    <row r="192" spans="13:30" ht="12.75" customHeight="1">
      <c r="M192" s="28">
        <v>34495</v>
      </c>
      <c r="N192" s="34">
        <v>879.33</v>
      </c>
      <c r="O192" s="35">
        <v>4398.12</v>
      </c>
      <c r="Y192" s="28">
        <v>34495</v>
      </c>
      <c r="Z192" s="59">
        <f t="shared" si="8"/>
        <v>879.33</v>
      </c>
      <c r="AA192" s="59">
        <f t="shared" si="9"/>
        <v>4398.12</v>
      </c>
      <c r="AB192" s="71">
        <f t="shared" si="10"/>
        <v>3873.6283464489716</v>
      </c>
      <c r="AC192" s="65">
        <v>34495</v>
      </c>
      <c r="AD192" s="64">
        <f t="shared" si="11"/>
        <v>-0.11925360234623616</v>
      </c>
    </row>
    <row r="193" spans="13:30" ht="12.75" customHeight="1">
      <c r="M193" s="28">
        <v>34525</v>
      </c>
      <c r="N193" s="34">
        <v>874.03</v>
      </c>
      <c r="O193" s="35">
        <v>3325.92</v>
      </c>
      <c r="Y193" s="28">
        <v>34525</v>
      </c>
      <c r="Z193" s="59">
        <f t="shared" si="8"/>
        <v>874.03</v>
      </c>
      <c r="AA193" s="59">
        <f t="shared" si="9"/>
        <v>3325.92</v>
      </c>
      <c r="AB193" s="71">
        <f t="shared" si="10"/>
        <v>3750.1615732070168</v>
      </c>
      <c r="AC193" s="65">
        <v>34525</v>
      </c>
      <c r="AD193" s="64">
        <f t="shared" si="11"/>
        <v>0.12755615685495036</v>
      </c>
    </row>
    <row r="194" spans="13:30" ht="12.75" customHeight="1">
      <c r="M194" s="28">
        <v>34617</v>
      </c>
      <c r="N194" s="34">
        <v>862.07</v>
      </c>
      <c r="O194" s="35">
        <v>3079.88</v>
      </c>
      <c r="Y194" s="28">
        <v>34617</v>
      </c>
      <c r="Z194" s="59">
        <f t="shared" si="8"/>
        <v>862.07</v>
      </c>
      <c r="AA194" s="59">
        <f t="shared" si="9"/>
        <v>3079.88</v>
      </c>
      <c r="AB194" s="71">
        <f t="shared" si="10"/>
        <v>3471.5459867968784</v>
      </c>
      <c r="AC194" s="65">
        <v>34617</v>
      </c>
      <c r="AD194" s="64">
        <f t="shared" si="11"/>
        <v>0.12716923607311914</v>
      </c>
    </row>
    <row r="195" spans="13:30" ht="12.75" customHeight="1">
      <c r="M195" s="28">
        <v>34648</v>
      </c>
      <c r="N195" s="34">
        <v>863.22</v>
      </c>
      <c r="O195" s="35">
        <v>2927.33</v>
      </c>
      <c r="Y195" s="28">
        <v>34648</v>
      </c>
      <c r="Z195" s="59">
        <f t="shared" si="8"/>
        <v>863.22</v>
      </c>
      <c r="AA195" s="59">
        <f t="shared" si="9"/>
        <v>2927.33</v>
      </c>
      <c r="AB195" s="71">
        <f t="shared" si="10"/>
        <v>3498.3359470286196</v>
      </c>
      <c r="AC195" s="65">
        <v>34648</v>
      </c>
      <c r="AD195" s="64">
        <f t="shared" si="11"/>
        <v>0.19506032699716802</v>
      </c>
    </row>
    <row r="196" spans="13:30" ht="12.75" customHeight="1">
      <c r="M196" s="28">
        <v>34678</v>
      </c>
      <c r="N196" s="34">
        <v>857.98</v>
      </c>
      <c r="O196" s="35">
        <v>2827.45</v>
      </c>
      <c r="Y196" s="28">
        <v>34678</v>
      </c>
      <c r="Z196" s="59">
        <f t="shared" si="8"/>
        <v>857.98</v>
      </c>
      <c r="AA196" s="59">
        <f t="shared" si="9"/>
        <v>2827.45</v>
      </c>
      <c r="AB196" s="71">
        <f t="shared" si="10"/>
        <v>3376.266910842238</v>
      </c>
      <c r="AC196" s="65">
        <v>34678</v>
      </c>
      <c r="AD196" s="64">
        <f t="shared" si="11"/>
        <v>0.19410313563183723</v>
      </c>
    </row>
    <row r="197" spans="13:30" ht="12.75" customHeight="1">
      <c r="M197" s="28" t="s">
        <v>110</v>
      </c>
      <c r="N197" s="34">
        <v>855.08</v>
      </c>
      <c r="O197" s="35">
        <v>3893.81</v>
      </c>
      <c r="Y197" s="28" t="s">
        <v>110</v>
      </c>
      <c r="Z197" s="59">
        <f t="shared" si="8"/>
        <v>855.08</v>
      </c>
      <c r="AA197" s="59">
        <f t="shared" si="9"/>
        <v>3893.81</v>
      </c>
      <c r="AB197" s="71">
        <f t="shared" si="10"/>
        <v>3308.7096198230574</v>
      </c>
      <c r="AC197" s="65" t="s">
        <v>110</v>
      </c>
      <c r="AD197" s="64">
        <f t="shared" si="11"/>
        <v>-0.15026423481806828</v>
      </c>
    </row>
    <row r="198" spans="13:30" ht="12.75" customHeight="1">
      <c r="M198" s="28" t="s">
        <v>111</v>
      </c>
      <c r="N198" s="34">
        <v>848.36</v>
      </c>
      <c r="O198" s="35">
        <v>3052.17</v>
      </c>
      <c r="Y198" s="28" t="s">
        <v>111</v>
      </c>
      <c r="Z198" s="59">
        <f t="shared" si="8"/>
        <v>848.36</v>
      </c>
      <c r="AA198" s="59">
        <f t="shared" si="9"/>
        <v>3052.17</v>
      </c>
      <c r="AB198" s="71">
        <f t="shared" si="10"/>
        <v>3152.163069599297</v>
      </c>
      <c r="AC198" s="65" t="s">
        <v>111</v>
      </c>
      <c r="AD198" s="64">
        <f t="shared" si="11"/>
        <v>0.03276130412109968</v>
      </c>
    </row>
    <row r="199" spans="13:30" ht="12.75" customHeight="1">
      <c r="M199" s="28" t="s">
        <v>112</v>
      </c>
      <c r="N199" s="34">
        <v>839.14</v>
      </c>
      <c r="O199" s="35">
        <v>5626.7</v>
      </c>
      <c r="Y199" s="28" t="s">
        <v>112</v>
      </c>
      <c r="Z199" s="59">
        <f t="shared" si="8"/>
        <v>839.14</v>
      </c>
      <c r="AA199" s="59">
        <f t="shared" si="9"/>
        <v>5626.7</v>
      </c>
      <c r="AB199" s="71">
        <f t="shared" si="10"/>
        <v>2937.377475393485</v>
      </c>
      <c r="AC199" s="65" t="s">
        <v>112</v>
      </c>
      <c r="AD199" s="64">
        <f t="shared" si="11"/>
        <v>-0.4779573328250155</v>
      </c>
    </row>
    <row r="200" spans="13:30" ht="12.75" customHeight="1">
      <c r="M200" s="28" t="s">
        <v>113</v>
      </c>
      <c r="N200" s="34">
        <v>835.53</v>
      </c>
      <c r="O200" s="35">
        <v>2992.61</v>
      </c>
      <c r="Y200" s="28" t="s">
        <v>113</v>
      </c>
      <c r="Z200" s="59">
        <f aca="true" t="shared" si="12" ref="Z200:Z208">N200</f>
        <v>835.53</v>
      </c>
      <c r="AA200" s="59">
        <f aca="true" t="shared" si="13" ref="AA200:AB208">O200</f>
        <v>2992.61</v>
      </c>
      <c r="AB200" s="71">
        <f aca="true" t="shared" si="14" ref="AB200:AB208">$T$31+$V$31*Z200</f>
        <v>2853.2802958834</v>
      </c>
      <c r="AC200" s="65" t="s">
        <v>113</v>
      </c>
      <c r="AD200" s="64">
        <f aca="true" t="shared" si="15" ref="AD200:AD208">AB200/AA200-1</f>
        <v>-0.04655792238768175</v>
      </c>
    </row>
    <row r="201" spans="13:30" ht="12.75" customHeight="1">
      <c r="M201" s="28" t="s">
        <v>114</v>
      </c>
      <c r="N201" s="34">
        <v>837.54</v>
      </c>
      <c r="O201" s="35">
        <v>3775.32</v>
      </c>
      <c r="Y201" s="28" t="s">
        <v>114</v>
      </c>
      <c r="Z201" s="59">
        <f t="shared" si="12"/>
        <v>837.54</v>
      </c>
      <c r="AA201" s="59">
        <f t="shared" si="13"/>
        <v>3775.32</v>
      </c>
      <c r="AB201" s="71">
        <f t="shared" si="14"/>
        <v>2900.1044872449675</v>
      </c>
      <c r="AC201" s="65" t="s">
        <v>114</v>
      </c>
      <c r="AD201" s="64">
        <f t="shared" si="15"/>
        <v>-0.23182551750713387</v>
      </c>
    </row>
    <row r="202" spans="13:30" ht="12.75" customHeight="1">
      <c r="M202" s="28" t="s">
        <v>115</v>
      </c>
      <c r="N202" s="34">
        <v>832.12</v>
      </c>
      <c r="O202" s="35">
        <v>2892.27</v>
      </c>
      <c r="Y202" s="28" t="s">
        <v>115</v>
      </c>
      <c r="Z202" s="59">
        <f t="shared" si="12"/>
        <v>832.12</v>
      </c>
      <c r="AA202" s="59">
        <f t="shared" si="13"/>
        <v>2892.27</v>
      </c>
      <c r="AB202" s="71">
        <f t="shared" si="14"/>
        <v>2773.8422398918774</v>
      </c>
      <c r="AC202" s="65" t="s">
        <v>115</v>
      </c>
      <c r="AD202" s="64">
        <f t="shared" si="15"/>
        <v>-0.04094630173120861</v>
      </c>
    </row>
    <row r="203" spans="13:30" ht="12.75" customHeight="1">
      <c r="M203" s="28" t="s">
        <v>116</v>
      </c>
      <c r="N203" s="34">
        <v>832.55</v>
      </c>
      <c r="O203" s="35">
        <v>3441.79</v>
      </c>
      <c r="Y203" s="28" t="s">
        <v>116</v>
      </c>
      <c r="Z203" s="59">
        <f t="shared" si="12"/>
        <v>832.55</v>
      </c>
      <c r="AA203" s="59">
        <f t="shared" si="13"/>
        <v>3441.79</v>
      </c>
      <c r="AB203" s="71">
        <f t="shared" si="14"/>
        <v>2783.8593554567924</v>
      </c>
      <c r="AC203" s="65" t="s">
        <v>116</v>
      </c>
      <c r="AD203" s="64">
        <f t="shared" si="15"/>
        <v>-0.19115943870579188</v>
      </c>
    </row>
    <row r="204" spans="13:30" ht="12.75" customHeight="1">
      <c r="M204" s="28" t="s">
        <v>117</v>
      </c>
      <c r="N204" s="34">
        <v>836.25</v>
      </c>
      <c r="O204" s="35">
        <v>2647.79</v>
      </c>
      <c r="Y204" s="28" t="s">
        <v>117</v>
      </c>
      <c r="Z204" s="59">
        <f t="shared" si="12"/>
        <v>836.25</v>
      </c>
      <c r="AA204" s="59">
        <f t="shared" si="13"/>
        <v>2647.79</v>
      </c>
      <c r="AB204" s="71">
        <f t="shared" si="14"/>
        <v>2870.0531405502297</v>
      </c>
      <c r="AC204" s="65" t="s">
        <v>117</v>
      </c>
      <c r="AD204" s="64">
        <f t="shared" si="15"/>
        <v>0.0839428884277944</v>
      </c>
    </row>
    <row r="205" spans="13:30" ht="12.75" customHeight="1">
      <c r="M205" s="28" t="s">
        <v>118</v>
      </c>
      <c r="N205" s="34">
        <v>826.44</v>
      </c>
      <c r="O205" s="35" t="s">
        <v>119</v>
      </c>
      <c r="Y205" s="28" t="s">
        <v>118</v>
      </c>
      <c r="Z205" s="59">
        <f t="shared" si="12"/>
        <v>826.44</v>
      </c>
      <c r="AA205" s="59" t="str">
        <f t="shared" si="13"/>
        <v>3101.36</v>
      </c>
      <c r="AB205" s="71">
        <f t="shared" si="14"/>
        <v>2641.5231319646555</v>
      </c>
      <c r="AC205" s="65" t="s">
        <v>118</v>
      </c>
      <c r="AD205" s="64">
        <f t="shared" si="15"/>
        <v>-0.1482694263275932</v>
      </c>
    </row>
    <row r="206" spans="13:30" ht="12.75" customHeight="1">
      <c r="M206" s="28" t="s">
        <v>120</v>
      </c>
      <c r="N206" s="34">
        <v>818.49</v>
      </c>
      <c r="O206" s="35">
        <v>2755.28</v>
      </c>
      <c r="Y206" s="28" t="s">
        <v>120</v>
      </c>
      <c r="Z206" s="59">
        <f t="shared" si="12"/>
        <v>818.49</v>
      </c>
      <c r="AA206" s="59">
        <f t="shared" si="13"/>
        <v>2755.28</v>
      </c>
      <c r="AB206" s="71">
        <f t="shared" si="14"/>
        <v>2456.3229721017233</v>
      </c>
      <c r="AC206" s="65" t="s">
        <v>120</v>
      </c>
      <c r="AD206" s="64">
        <f t="shared" si="15"/>
        <v>-0.10850332013380737</v>
      </c>
    </row>
    <row r="207" spans="13:30" ht="12.75" customHeight="1">
      <c r="M207" s="28" t="s">
        <v>121</v>
      </c>
      <c r="N207" s="34">
        <v>822.08</v>
      </c>
      <c r="O207" s="35">
        <v>2270.23</v>
      </c>
      <c r="Y207" s="28" t="s">
        <v>121</v>
      </c>
      <c r="Z207" s="59">
        <f t="shared" si="12"/>
        <v>822.08</v>
      </c>
      <c r="AA207" s="59">
        <f t="shared" si="13"/>
        <v>2270.23</v>
      </c>
      <c r="AB207" s="71">
        <f t="shared" si="14"/>
        <v>2539.954239259954</v>
      </c>
      <c r="AC207" s="65" t="s">
        <v>121</v>
      </c>
      <c r="AD207" s="64">
        <f t="shared" si="15"/>
        <v>0.11880921283744561</v>
      </c>
    </row>
    <row r="208" spans="13:30" ht="12.75" customHeight="1">
      <c r="M208" s="28" t="s">
        <v>122</v>
      </c>
      <c r="N208" s="34">
        <v>815.14</v>
      </c>
      <c r="O208" s="35">
        <v>1959.41</v>
      </c>
      <c r="Y208" s="28" t="s">
        <v>122</v>
      </c>
      <c r="Z208" s="59">
        <f t="shared" si="12"/>
        <v>815.14</v>
      </c>
      <c r="AA208" s="59">
        <f t="shared" si="13"/>
        <v>1959.41</v>
      </c>
      <c r="AB208" s="71">
        <f t="shared" si="14"/>
        <v>2378.282653165774</v>
      </c>
      <c r="AC208" s="65" t="s">
        <v>122</v>
      </c>
      <c r="AD208" s="64">
        <f t="shared" si="15"/>
        <v>0.21377488793349708</v>
      </c>
    </row>
    <row r="209" spans="13:30" ht="12.75" customHeight="1">
      <c r="M209" s="29"/>
      <c r="N209" s="30"/>
      <c r="O209" s="31"/>
      <c r="Y209" s="29"/>
      <c r="Z209" s="30"/>
      <c r="AA209" s="30"/>
      <c r="AB209" s="72"/>
      <c r="AC209" s="30"/>
      <c r="AD209" s="63"/>
    </row>
    <row r="210" spans="13:30" ht="12.75" customHeight="1">
      <c r="M210" s="8"/>
      <c r="N210" s="11"/>
      <c r="O210" s="11"/>
      <c r="Y210" s="8"/>
      <c r="Z210" s="11"/>
      <c r="AA210" s="11"/>
      <c r="AB210" s="11"/>
      <c r="AC210" s="8"/>
      <c r="AD210" s="11"/>
    </row>
    <row r="211" spans="15:30" ht="12.75" customHeight="1">
      <c r="O211" s="9"/>
      <c r="AA211" s="9"/>
      <c r="AB211" s="9"/>
      <c r="AD211" s="9"/>
    </row>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sheetData>
  <printOptions/>
  <pageMargins left="0.75" right="0.75" top="1" bottom="1" header="0.5" footer="0.5"/>
  <pageSetup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K11:T15"/>
  <sheetViews>
    <sheetView workbookViewId="0" topLeftCell="A1">
      <selection activeCell="Q20" sqref="Q20"/>
    </sheetView>
  </sheetViews>
  <sheetFormatPr defaultColWidth="9.140625" defaultRowHeight="12.75"/>
  <cols>
    <col min="1" max="10" width="0.9921875" style="0" customWidth="1"/>
    <col min="11" max="20" width="10.57421875" style="0" customWidth="1"/>
  </cols>
  <sheetData>
    <row r="1" ht="5.25" customHeight="1"/>
    <row r="2" ht="5.25" customHeight="1"/>
    <row r="3" ht="5.25" customHeight="1"/>
    <row r="4" ht="5.25" customHeight="1"/>
    <row r="5" ht="5.25" customHeight="1"/>
    <row r="6" ht="5.25" customHeight="1"/>
    <row r="7" ht="5.25" customHeight="1"/>
    <row r="8" ht="5.25" customHeight="1"/>
    <row r="9" ht="5.25" customHeight="1"/>
    <row r="10" ht="5.25" customHeight="1"/>
    <row r="11" spans="11:20" ht="12.75">
      <c r="K11" s="3"/>
      <c r="L11" s="3"/>
      <c r="M11" s="3"/>
      <c r="N11" s="3"/>
      <c r="O11" s="3"/>
      <c r="P11" s="3"/>
      <c r="Q11" s="3"/>
      <c r="R11" s="3"/>
      <c r="S11" s="3"/>
      <c r="T11" s="3"/>
    </row>
    <row r="12" spans="11:20" ht="12.75">
      <c r="K12" s="3"/>
      <c r="L12" s="3"/>
      <c r="M12" s="3"/>
      <c r="N12" s="3"/>
      <c r="O12" s="3"/>
      <c r="P12" s="3"/>
      <c r="Q12" s="3"/>
      <c r="R12" s="3"/>
      <c r="S12" s="3"/>
      <c r="T12" s="3"/>
    </row>
    <row r="13" spans="11:20" ht="80.25" customHeight="1">
      <c r="K13" s="53" t="s">
        <v>1</v>
      </c>
      <c r="L13" s="53"/>
      <c r="M13" s="53"/>
      <c r="N13" s="53"/>
      <c r="O13" s="53"/>
      <c r="P13" s="53"/>
      <c r="Q13" s="53"/>
      <c r="R13" s="53"/>
      <c r="S13" s="53"/>
      <c r="T13" s="53"/>
    </row>
    <row r="14" spans="11:20" ht="12.75">
      <c r="K14" s="3"/>
      <c r="L14" s="3"/>
      <c r="M14" s="3"/>
      <c r="N14" s="3"/>
      <c r="O14" s="3"/>
      <c r="P14" s="3"/>
      <c r="Q14" s="3"/>
      <c r="R14" s="3"/>
      <c r="S14" s="3"/>
      <c r="T14" s="3"/>
    </row>
    <row r="15" spans="11:20" ht="12.75">
      <c r="K15" s="3"/>
      <c r="L15" s="3"/>
      <c r="M15" s="3"/>
      <c r="N15" s="3"/>
      <c r="O15" s="3"/>
      <c r="P15" s="3"/>
      <c r="Q15" s="3"/>
      <c r="R15" s="3"/>
      <c r="S15" s="3"/>
      <c r="T15" s="3"/>
    </row>
  </sheetData>
  <mergeCells count="1">
    <mergeCell ref="K13:T1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Nikos Georgiadis</cp:lastModifiedBy>
  <cp:lastPrinted>2004-02-27T14:46:02Z</cp:lastPrinted>
  <dcterms:created xsi:type="dcterms:W3CDTF">2003-05-29T13:58:46Z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